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LICITAÇÕES GERAL\LICITAÇÕES 2022\Concorrências\_____documentosas faltoferrazi\asfaltoferrazi\"/>
    </mc:Choice>
  </mc:AlternateContent>
  <bookViews>
    <workbookView xWindow="0" yWindow="0" windowWidth="20490" windowHeight="7905"/>
  </bookViews>
  <sheets>
    <sheet name="Planilha1" sheetId="1" r:id="rId1"/>
  </sheets>
  <definedNames>
    <definedName name="_xlnm.Print_Area" localSheetId="0">Planilha1!$A$1:$Q$38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0" i="1" l="1"/>
  <c r="V9" i="1"/>
  <c r="K26" i="1" s="1"/>
  <c r="O26" i="1"/>
  <c r="M26" i="1"/>
  <c r="N19" i="1"/>
  <c r="L19" i="1"/>
  <c r="J19" i="1"/>
  <c r="H19" i="1"/>
  <c r="F19" i="1"/>
  <c r="O12" i="1"/>
  <c r="O13" i="1"/>
  <c r="O14" i="1"/>
  <c r="O15" i="1"/>
  <c r="O16" i="1"/>
  <c r="O17" i="1"/>
  <c r="O11" i="1"/>
  <c r="M12" i="1"/>
  <c r="M13" i="1"/>
  <c r="M14" i="1"/>
  <c r="M15" i="1"/>
  <c r="M16" i="1"/>
  <c r="M17" i="1"/>
  <c r="Q17" i="1" s="1"/>
  <c r="M11" i="1"/>
  <c r="K12" i="1"/>
  <c r="K13" i="1"/>
  <c r="K14" i="1"/>
  <c r="K15" i="1"/>
  <c r="K16" i="1"/>
  <c r="K17" i="1"/>
  <c r="K11" i="1"/>
  <c r="I12" i="1"/>
  <c r="I13" i="1"/>
  <c r="I14" i="1"/>
  <c r="I15" i="1"/>
  <c r="I16" i="1"/>
  <c r="I17" i="1"/>
  <c r="I11" i="1"/>
  <c r="G12" i="1"/>
  <c r="G13" i="1"/>
  <c r="G14" i="1"/>
  <c r="G15" i="1"/>
  <c r="G16" i="1"/>
  <c r="G17" i="1"/>
  <c r="G11" i="1"/>
  <c r="Q16" i="1"/>
  <c r="P17" i="1"/>
  <c r="P16" i="1"/>
  <c r="P15" i="1"/>
  <c r="P14" i="1"/>
  <c r="P13" i="1"/>
  <c r="P12" i="1"/>
  <c r="P11" i="1"/>
  <c r="G26" i="1" l="1"/>
  <c r="I26" i="1"/>
  <c r="Q12" i="1"/>
  <c r="Q15" i="1"/>
  <c r="Q14" i="1"/>
  <c r="Q13" i="1"/>
  <c r="Q11" i="1"/>
  <c r="E17" i="1"/>
  <c r="E16" i="1"/>
  <c r="E15" i="1"/>
  <c r="E14" i="1"/>
  <c r="E13" i="1"/>
  <c r="E12" i="1"/>
  <c r="E11" i="1"/>
  <c r="G19" i="1" l="1"/>
  <c r="I19" i="1"/>
  <c r="K19" i="1"/>
  <c r="M19" i="1"/>
  <c r="O19" i="1"/>
  <c r="B5" i="1"/>
  <c r="D25" i="1" l="1"/>
  <c r="F25" i="1"/>
  <c r="H25" i="1"/>
  <c r="J25" i="1"/>
  <c r="L25" i="1"/>
  <c r="N25" i="1"/>
  <c r="E19" i="1" l="1"/>
  <c r="P25" i="1" l="1"/>
  <c r="C19" i="1"/>
  <c r="U12" i="1" s="1"/>
  <c r="A12" i="1"/>
  <c r="A13" i="1" s="1"/>
  <c r="A14" i="1" s="1"/>
  <c r="A15" i="1" s="1"/>
  <c r="A16" i="1" s="1"/>
  <c r="A17" i="1" s="1"/>
  <c r="D19" i="1" l="1"/>
  <c r="P19" i="1" l="1"/>
  <c r="Q19" i="1"/>
  <c r="U65" i="1" l="1"/>
  <c r="U10" i="1"/>
  <c r="E26" i="1" l="1"/>
  <c r="Q26" i="1" s="1"/>
  <c r="M27" i="1"/>
  <c r="E27" i="1"/>
  <c r="O27" i="1"/>
  <c r="I27" i="1"/>
  <c r="K27" i="1"/>
  <c r="G27" i="1"/>
  <c r="U66" i="1"/>
  <c r="I28" i="1" l="1"/>
  <c r="E28" i="1"/>
  <c r="Q27" i="1"/>
  <c r="O28" i="1"/>
  <c r="K28" i="1"/>
  <c r="M28" i="1"/>
  <c r="G28" i="1"/>
  <c r="U68" i="1"/>
  <c r="V65" i="1" s="1"/>
  <c r="Q28" i="1" l="1"/>
  <c r="V66" i="1"/>
  <c r="V68" i="1" s="1"/>
</calcChain>
</file>

<file path=xl/sharedStrings.xml><?xml version="1.0" encoding="utf-8"?>
<sst xmlns="http://schemas.openxmlformats.org/spreadsheetml/2006/main" count="60" uniqueCount="37">
  <si>
    <t>CRONOGRAMA FISICO ( % )</t>
  </si>
  <si>
    <t>GRUPO DE SERVIÇO</t>
  </si>
  <si>
    <t>PARTICIPAÇÃO</t>
  </si>
  <si>
    <t>Acumulado</t>
  </si>
  <si>
    <t>CRONOGRAMA FINANCEIRO ( R$ )</t>
  </si>
  <si>
    <t xml:space="preserve">Sub-total </t>
  </si>
  <si>
    <t>A REALIZAR (DIAS)</t>
  </si>
  <si>
    <t>A REALIZAR  (DIAS)</t>
  </si>
  <si>
    <t>%</t>
  </si>
  <si>
    <t>R$</t>
  </si>
  <si>
    <t>Item</t>
  </si>
  <si>
    <t xml:space="preserve">Estado </t>
  </si>
  <si>
    <t xml:space="preserve">Municipio </t>
  </si>
  <si>
    <t>Valor
 do item</t>
  </si>
  <si>
    <t>30 Dias</t>
  </si>
  <si>
    <t xml:space="preserve"> CRONOGRAMA FÍSICO-FINANCEIRO</t>
  </si>
  <si>
    <t xml:space="preserve">Data: </t>
  </si>
  <si>
    <t>Favor não imprimir este quadro</t>
  </si>
  <si>
    <t>Licitação e Contratação</t>
  </si>
  <si>
    <t>Ligantes Betuminosos</t>
  </si>
  <si>
    <t>Sinalização</t>
  </si>
  <si>
    <t>Drenagem e Obras Arte Correntes</t>
  </si>
  <si>
    <t>Serviços Complementares</t>
  </si>
  <si>
    <t>Terraplenagem</t>
  </si>
  <si>
    <t>60 Dias</t>
  </si>
  <si>
    <t>90 Dias</t>
  </si>
  <si>
    <t>120 Dias</t>
  </si>
  <si>
    <t>150 Dias</t>
  </si>
  <si>
    <t>180 Dias</t>
  </si>
  <si>
    <t>SUPRESSÃO PARA ALINHAR O VALOR DO CONTRATO AO DO CONVÊNIO</t>
  </si>
  <si>
    <t>PROPORÇÕES</t>
  </si>
  <si>
    <t>Pavimentação</t>
  </si>
  <si>
    <t>MUNICIPIO: Mariópolis / Paraná</t>
  </si>
  <si>
    <t>LOCAL DA OBRA: Estrada rural MP 187</t>
  </si>
  <si>
    <t>OBJETO: Pavimentação Asfáltica em CBUQ com 1635 metros lineares</t>
  </si>
  <si>
    <t>Responsável Técnico: Bruno Gustavo Klein</t>
  </si>
  <si>
    <t>CREA 134618/D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</si>
</sst>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#,##0.00_ ;\-#,##0.00\ "/>
    <numFmt numFmtId="167" formatCode="0.0000%"/>
    <numFmt numFmtId="168" formatCode="_-* #,##0.00_-;\-* #,##0.00_-;_-* &quot;-&quot;????_-;_-@_-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106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165" fontId="0" fillId="0" borderId="0" xfId="3" applyFont="1" applyAlignment="1" applyProtection="1">
      <alignment vertical="center"/>
      <protection locked="0"/>
    </xf>
    <xf numFmtId="168" fontId="0" fillId="0" borderId="0" xfId="0" applyNumberFormat="1" applyAlignment="1" applyProtection="1">
      <alignment vertical="center"/>
      <protection locked="0"/>
    </xf>
    <xf numFmtId="167" fontId="0" fillId="0" borderId="0" xfId="4" applyNumberFormat="1" applyFont="1" applyAlignment="1" applyProtection="1">
      <alignment vertical="center"/>
      <protection locked="0"/>
    </xf>
    <xf numFmtId="0" fontId="0" fillId="3" borderId="0" xfId="0" applyFill="1" applyAlignment="1" applyProtection="1">
      <alignment vertical="center"/>
      <protection locked="0"/>
    </xf>
    <xf numFmtId="14" fontId="0" fillId="3" borderId="0" xfId="0" applyNumberFormat="1" applyFill="1" applyAlignment="1" applyProtection="1">
      <alignment horizontal="left" vertical="center"/>
      <protection locked="0"/>
    </xf>
    <xf numFmtId="0" fontId="0" fillId="3" borderId="1" xfId="0" applyFont="1" applyFill="1" applyBorder="1" applyAlignment="1" applyProtection="1">
      <alignment vertical="center"/>
      <protection locked="0"/>
    </xf>
    <xf numFmtId="166" fontId="0" fillId="3" borderId="1" xfId="3" applyNumberFormat="1" applyFont="1" applyFill="1" applyBorder="1" applyAlignment="1" applyProtection="1">
      <alignment vertical="center"/>
    </xf>
    <xf numFmtId="0" fontId="0" fillId="3" borderId="1" xfId="0" applyFont="1" applyFill="1" applyBorder="1" applyAlignment="1" applyProtection="1">
      <alignment horizontal="left" vertical="center"/>
      <protection locked="0"/>
    </xf>
    <xf numFmtId="39" fontId="5" fillId="3" borderId="6" xfId="0" applyNumberFormat="1" applyFont="1" applyFill="1" applyBorder="1" applyAlignment="1" applyProtection="1">
      <alignment vertical="center"/>
      <protection locked="0"/>
    </xf>
    <xf numFmtId="10" fontId="0" fillId="3" borderId="6" xfId="4" applyNumberFormat="1" applyFont="1" applyFill="1" applyBorder="1" applyAlignment="1" applyProtection="1">
      <alignment vertical="center"/>
      <protection locked="0"/>
    </xf>
    <xf numFmtId="166" fontId="0" fillId="3" borderId="6" xfId="3" applyNumberFormat="1" applyFont="1" applyFill="1" applyBorder="1" applyAlignment="1" applyProtection="1">
      <alignment vertical="center"/>
      <protection locked="0"/>
    </xf>
    <xf numFmtId="10" fontId="0" fillId="3" borderId="6" xfId="0" applyNumberFormat="1" applyFill="1" applyBorder="1" applyAlignment="1" applyProtection="1">
      <alignment vertical="center"/>
      <protection locked="0"/>
    </xf>
    <xf numFmtId="166" fontId="0" fillId="3" borderId="7" xfId="3" applyNumberFormat="1" applyFont="1" applyFill="1" applyBorder="1" applyAlignment="1" applyProtection="1">
      <alignment vertical="center"/>
      <protection locked="0"/>
    </xf>
    <xf numFmtId="165" fontId="0" fillId="3" borderId="0" xfId="3" applyFont="1" applyFill="1" applyAlignment="1" applyProtection="1">
      <alignment vertical="center"/>
      <protection locked="0"/>
    </xf>
    <xf numFmtId="4" fontId="0" fillId="3" borderId="10" xfId="0" applyNumberFormat="1" applyFill="1" applyBorder="1" applyAlignment="1" applyProtection="1">
      <alignment horizontal="right" vertical="center"/>
      <protection locked="0"/>
    </xf>
    <xf numFmtId="0" fontId="0" fillId="3" borderId="1" xfId="0" applyFill="1" applyBorder="1" applyAlignment="1" applyProtection="1">
      <alignment vertical="center"/>
      <protection locked="0"/>
    </xf>
    <xf numFmtId="0" fontId="0" fillId="3" borderId="10" xfId="0" applyFill="1" applyBorder="1" applyAlignment="1" applyProtection="1">
      <alignment vertical="center"/>
      <protection locked="0"/>
    </xf>
    <xf numFmtId="4" fontId="0" fillId="3" borderId="1" xfId="0" applyNumberFormat="1" applyFill="1" applyBorder="1" applyAlignment="1" applyProtection="1">
      <alignment horizontal="right" vertical="center"/>
      <protection locked="0"/>
    </xf>
    <xf numFmtId="4" fontId="0" fillId="3" borderId="4" xfId="0" applyNumberFormat="1" applyFill="1" applyBorder="1" applyAlignment="1" applyProtection="1">
      <alignment horizontal="right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9" xfId="0" applyFill="1" applyBorder="1" applyAlignment="1" applyProtection="1">
      <alignment vertical="center"/>
      <protection locked="0"/>
    </xf>
    <xf numFmtId="4" fontId="0" fillId="3" borderId="9" xfId="0" applyNumberFormat="1" applyFill="1" applyBorder="1" applyAlignment="1" applyProtection="1">
      <alignment horizontal="right" vertical="center"/>
      <protection locked="0"/>
    </xf>
    <xf numFmtId="4" fontId="0" fillId="3" borderId="6" xfId="0" applyNumberFormat="1" applyFill="1" applyBorder="1" applyAlignment="1" applyProtection="1">
      <alignment horizontal="right" vertical="center"/>
      <protection locked="0"/>
    </xf>
    <xf numFmtId="10" fontId="0" fillId="3" borderId="0" xfId="4" applyNumberFormat="1" applyFont="1" applyFill="1" applyAlignment="1" applyProtection="1">
      <alignment vertical="center"/>
      <protection locked="0"/>
    </xf>
    <xf numFmtId="165" fontId="6" fillId="3" borderId="0" xfId="3" applyFont="1" applyFill="1" applyAlignment="1" applyProtection="1">
      <alignment vertical="center"/>
      <protection locked="0"/>
    </xf>
    <xf numFmtId="167" fontId="7" fillId="3" borderId="0" xfId="4" applyNumberFormat="1" applyFont="1" applyFill="1" applyAlignment="1" applyProtection="1">
      <alignment vertical="center"/>
      <protection locked="0"/>
    </xf>
    <xf numFmtId="165" fontId="7" fillId="3" borderId="0" xfId="3" applyFont="1" applyFill="1" applyBorder="1" applyAlignment="1" applyProtection="1">
      <alignment vertical="center"/>
      <protection locked="0"/>
    </xf>
    <xf numFmtId="165" fontId="7" fillId="3" borderId="0" xfId="0" applyNumberFormat="1" applyFont="1" applyFill="1" applyAlignment="1" applyProtection="1">
      <alignment vertical="center"/>
      <protection locked="0"/>
    </xf>
    <xf numFmtId="0" fontId="7" fillId="3" borderId="0" xfId="0" applyFont="1" applyFill="1" applyAlignment="1" applyProtection="1">
      <alignment vertical="center"/>
      <protection locked="0"/>
    </xf>
    <xf numFmtId="0" fontId="0" fillId="3" borderId="0" xfId="0" applyFont="1" applyFill="1" applyAlignment="1" applyProtection="1">
      <alignment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0" fontId="0" fillId="3" borderId="1" xfId="0" applyNumberFormat="1" applyFill="1" applyBorder="1" applyAlignment="1" applyProtection="1">
      <alignment vertical="center"/>
      <protection locked="0"/>
    </xf>
    <xf numFmtId="0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166" fontId="0" fillId="3" borderId="4" xfId="3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166" fontId="0" fillId="0" borderId="0" xfId="0" applyNumberFormat="1" applyAlignment="1" applyProtection="1">
      <alignment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4" fontId="7" fillId="0" borderId="1" xfId="0" applyNumberFormat="1" applyFont="1" applyBorder="1"/>
    <xf numFmtId="10" fontId="7" fillId="0" borderId="1" xfId="4" applyNumberFormat="1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4" fontId="7" fillId="0" borderId="0" xfId="0" applyNumberFormat="1" applyFont="1"/>
    <xf numFmtId="10" fontId="7" fillId="0" borderId="14" xfId="4" applyNumberFormat="1" applyFont="1" applyBorder="1" applyAlignment="1" applyProtection="1">
      <alignment vertical="center"/>
      <protection locked="0"/>
    </xf>
    <xf numFmtId="39" fontId="7" fillId="0" borderId="1" xfId="0" applyNumberFormat="1" applyFont="1" applyBorder="1" applyAlignment="1" applyProtection="1">
      <alignment vertical="center"/>
      <protection locked="0"/>
    </xf>
    <xf numFmtId="4" fontId="0" fillId="3" borderId="7" xfId="0" applyNumberFormat="1" applyFill="1" applyBorder="1" applyAlignment="1" applyProtection="1">
      <alignment horizontal="right" vertical="center"/>
      <protection locked="0"/>
    </xf>
    <xf numFmtId="0" fontId="0" fillId="3" borderId="0" xfId="0" applyFont="1" applyFill="1" applyBorder="1" applyAlignment="1" applyProtection="1">
      <alignment vertical="center"/>
      <protection locked="0"/>
    </xf>
    <xf numFmtId="10" fontId="8" fillId="3" borderId="1" xfId="0" applyNumberFormat="1" applyFont="1" applyFill="1" applyBorder="1" applyAlignment="1" applyProtection="1">
      <alignment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39" fontId="7" fillId="3" borderId="1" xfId="3" applyNumberFormat="1" applyFont="1" applyFill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4" fontId="7" fillId="3" borderId="0" xfId="0" applyNumberFormat="1" applyFont="1" applyFill="1" applyAlignment="1" applyProtection="1">
      <alignment vertical="center"/>
      <protection locked="0"/>
    </xf>
    <xf numFmtId="165" fontId="7" fillId="3" borderId="0" xfId="3" applyFont="1" applyFill="1" applyAlignment="1" applyProtection="1">
      <alignment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39" fontId="8" fillId="0" borderId="1" xfId="0" applyNumberFormat="1" applyFont="1" applyBorder="1" applyAlignment="1" applyProtection="1">
      <alignment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vertical="center"/>
      <protection locked="0"/>
    </xf>
    <xf numFmtId="10" fontId="8" fillId="0" borderId="1" xfId="4" applyNumberFormat="1" applyFont="1" applyBorder="1" applyAlignment="1" applyProtection="1">
      <alignment vertical="center"/>
      <protection locked="0"/>
    </xf>
    <xf numFmtId="4" fontId="8" fillId="0" borderId="0" xfId="0" applyNumberFormat="1" applyFont="1"/>
    <xf numFmtId="4" fontId="0" fillId="3" borderId="10" xfId="0" applyNumberFormat="1" applyFill="1" applyBorder="1" applyAlignment="1" applyProtection="1">
      <alignment horizontal="right" vertical="center"/>
      <protection locked="0"/>
    </xf>
    <xf numFmtId="4" fontId="0" fillId="3" borderId="1" xfId="0" applyNumberFormat="1" applyFill="1" applyBorder="1" applyAlignment="1" applyProtection="1">
      <alignment horizontal="right" vertical="center"/>
      <protection locked="0"/>
    </xf>
    <xf numFmtId="4" fontId="0" fillId="3" borderId="9" xfId="0" applyNumberFormat="1" applyFill="1" applyBorder="1" applyAlignment="1" applyProtection="1">
      <alignment horizontal="right" vertical="center"/>
      <protection locked="0"/>
    </xf>
    <xf numFmtId="4" fontId="0" fillId="3" borderId="6" xfId="0" applyNumberFormat="1" applyFill="1" applyBorder="1" applyAlignment="1" applyProtection="1">
      <alignment horizontal="right" vertical="center"/>
      <protection locked="0"/>
    </xf>
    <xf numFmtId="10" fontId="0" fillId="3" borderId="1" xfId="0" applyNumberFormat="1" applyFill="1" applyBorder="1" applyAlignment="1" applyProtection="1">
      <alignment vertical="center"/>
      <protection locked="0"/>
    </xf>
    <xf numFmtId="0" fontId="8" fillId="0" borderId="14" xfId="0" applyFont="1" applyBorder="1" applyAlignment="1" applyProtection="1">
      <alignment vertical="center"/>
      <protection locked="0"/>
    </xf>
    <xf numFmtId="10" fontId="8" fillId="0" borderId="14" xfId="4" applyNumberFormat="1" applyFont="1" applyBorder="1" applyAlignment="1" applyProtection="1">
      <alignment vertical="center"/>
      <protection locked="0"/>
    </xf>
    <xf numFmtId="4" fontId="8" fillId="0" borderId="1" xfId="0" applyNumberFormat="1" applyFont="1" applyBorder="1"/>
    <xf numFmtId="0" fontId="9" fillId="0" borderId="0" xfId="0" applyFont="1" applyAlignment="1" applyProtection="1">
      <alignment horizontal="center" vertical="center" wrapText="1"/>
      <protection locked="0"/>
    </xf>
    <xf numFmtId="0" fontId="1" fillId="3" borderId="15" xfId="0" applyNumberFormat="1" applyFont="1" applyFill="1" applyBorder="1" applyAlignment="1" applyProtection="1">
      <alignment horizontal="center" vertical="center"/>
      <protection locked="0"/>
    </xf>
    <xf numFmtId="0" fontId="1" fillId="3" borderId="16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0" borderId="0" xfId="0" applyFill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0" fillId="3" borderId="3" xfId="0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17" fontId="1" fillId="3" borderId="1" xfId="0" applyNumberFormat="1" applyFont="1" applyFill="1" applyBorder="1" applyAlignment="1" applyProtection="1">
      <alignment horizontal="center" vertical="center"/>
      <protection locked="0"/>
    </xf>
    <xf numFmtId="17" fontId="1" fillId="3" borderId="4" xfId="0" applyNumberFormat="1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4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3" borderId="11" xfId="0" applyFont="1" applyFill="1" applyBorder="1" applyAlignment="1" applyProtection="1">
      <alignment horizontal="center" vertical="center"/>
      <protection locked="0"/>
    </xf>
    <xf numFmtId="0" fontId="1" fillId="3" borderId="13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 vertical="center"/>
      <protection locked="0"/>
    </xf>
    <xf numFmtId="0" fontId="9" fillId="3" borderId="0" xfId="0" applyFont="1" applyFill="1" applyAlignment="1" applyProtection="1">
      <alignment horizontal="center" vertical="center" wrapText="1"/>
      <protection locked="0"/>
    </xf>
    <xf numFmtId="0" fontId="9" fillId="3" borderId="0" xfId="0" applyFont="1" applyFill="1" applyBorder="1" applyAlignment="1" applyProtection="1">
      <alignment horizontal="center" vertical="center" wrapText="1"/>
      <protection locked="0"/>
    </xf>
  </cellXfs>
  <cellStyles count="14">
    <cellStyle name="Moeda 2" xfId="2"/>
    <cellStyle name="Moeda 2 2" xfId="6"/>
    <cellStyle name="Moeda 2 2 2" xfId="12"/>
    <cellStyle name="Moeda 2 3" xfId="9"/>
    <cellStyle name="Normal" xfId="0" builtinId="0"/>
    <cellStyle name="Porcentagem" xfId="4" builtinId="5"/>
    <cellStyle name="Vírgula" xfId="3" builtinId="3"/>
    <cellStyle name="Vírgula 2" xfId="1"/>
    <cellStyle name="Vírgula 2 2" xfId="5"/>
    <cellStyle name="Vírgula 2 2 2" xfId="11"/>
    <cellStyle name="Vírgula 2 3" xfId="8"/>
    <cellStyle name="Vírgula 3" xfId="7"/>
    <cellStyle name="Vírgula 3 2" xfId="13"/>
    <cellStyle name="Vírgula 4" xfId="1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8"/>
  <sheetViews>
    <sheetView tabSelected="1" view="pageBreakPreview" zoomScale="70" zoomScaleNormal="85" zoomScaleSheetLayoutView="70" workbookViewId="0">
      <selection activeCell="Q28" sqref="A1:Q28"/>
    </sheetView>
  </sheetViews>
  <sheetFormatPr defaultRowHeight="15" x14ac:dyDescent="0.25"/>
  <cols>
    <col min="1" max="1" width="5.28515625" style="1" customWidth="1"/>
    <col min="2" max="2" width="36.140625" style="1" customWidth="1"/>
    <col min="3" max="3" width="14.28515625" style="1" bestFit="1" customWidth="1"/>
    <col min="4" max="4" width="12.85546875" style="1" customWidth="1"/>
    <col min="5" max="5" width="13.7109375" style="1" customWidth="1"/>
    <col min="6" max="6" width="11.42578125" style="1" customWidth="1"/>
    <col min="7" max="7" width="13.7109375" style="1" customWidth="1"/>
    <col min="8" max="8" width="10.5703125" style="1" customWidth="1"/>
    <col min="9" max="9" width="13.7109375" style="1" customWidth="1"/>
    <col min="10" max="10" width="9.28515625" style="1" customWidth="1"/>
    <col min="11" max="11" width="13.7109375" style="1" customWidth="1"/>
    <col min="12" max="12" width="9.7109375" style="1" customWidth="1"/>
    <col min="13" max="13" width="13.7109375" style="1" customWidth="1"/>
    <col min="14" max="14" width="9.5703125" style="1" customWidth="1"/>
    <col min="15" max="15" width="13.7109375" style="1" customWidth="1"/>
    <col min="16" max="16" width="10.28515625" style="1" customWidth="1"/>
    <col min="17" max="17" width="17.85546875" style="1" customWidth="1"/>
    <col min="18" max="19" width="9.140625" style="1"/>
    <col min="20" max="20" width="13.85546875" style="1" customWidth="1"/>
    <col min="21" max="21" width="15.28515625" style="1" customWidth="1"/>
    <col min="22" max="22" width="12.5703125" style="1" bestFit="1" customWidth="1"/>
    <col min="23" max="16384" width="9.140625" style="1"/>
  </cols>
  <sheetData>
    <row r="1" spans="1:22" ht="21" x14ac:dyDescent="0.25">
      <c r="A1" s="89" t="s">
        <v>15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</row>
    <row r="2" spans="1:22" ht="15" customHeight="1" x14ac:dyDescent="0.25">
      <c r="A2" s="78" t="s">
        <v>32</v>
      </c>
      <c r="B2" s="7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74"/>
      <c r="Q2" s="74"/>
    </row>
    <row r="3" spans="1:22" x14ac:dyDescent="0.25">
      <c r="A3" s="7" t="s">
        <v>33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104"/>
      <c r="Q3" s="104"/>
      <c r="T3" s="86" t="s">
        <v>17</v>
      </c>
      <c r="U3" s="87"/>
      <c r="V3" s="87"/>
    </row>
    <row r="4" spans="1:22" x14ac:dyDescent="0.25">
      <c r="A4" s="77" t="s">
        <v>34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104"/>
      <c r="Q4" s="104"/>
      <c r="T4" s="87"/>
      <c r="U4" s="87"/>
      <c r="V4" s="87"/>
    </row>
    <row r="5" spans="1:22" x14ac:dyDescent="0.25">
      <c r="A5" s="7" t="s">
        <v>16</v>
      </c>
      <c r="B5" s="8">
        <f ca="1">TODAY()</f>
        <v>44848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104"/>
      <c r="Q5" s="104"/>
      <c r="T5" s="87"/>
      <c r="U5" s="87"/>
      <c r="V5" s="87"/>
    </row>
    <row r="6" spans="1:22" ht="15.75" thickBot="1" x14ac:dyDescent="0.3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105"/>
      <c r="Q6" s="105"/>
      <c r="T6" s="88"/>
      <c r="U6" s="88"/>
      <c r="V6" s="88"/>
    </row>
    <row r="7" spans="1:22" ht="15" customHeight="1" x14ac:dyDescent="0.25">
      <c r="A7" s="97" t="s">
        <v>0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9"/>
      <c r="T7" s="82" t="s">
        <v>30</v>
      </c>
      <c r="U7" s="82"/>
      <c r="V7" s="82"/>
    </row>
    <row r="8" spans="1:22" x14ac:dyDescent="0.25">
      <c r="A8" s="80" t="s">
        <v>10</v>
      </c>
      <c r="B8" s="79" t="s">
        <v>1</v>
      </c>
      <c r="C8" s="79" t="s">
        <v>7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96"/>
      <c r="T8" s="63"/>
      <c r="U8" s="62" t="s">
        <v>9</v>
      </c>
      <c r="V8" s="62" t="s">
        <v>8</v>
      </c>
    </row>
    <row r="9" spans="1:22" x14ac:dyDescent="0.25">
      <c r="A9" s="80"/>
      <c r="B9" s="79"/>
      <c r="C9" s="36"/>
      <c r="D9" s="75" t="s">
        <v>14</v>
      </c>
      <c r="E9" s="76"/>
      <c r="F9" s="75" t="s">
        <v>24</v>
      </c>
      <c r="G9" s="76"/>
      <c r="H9" s="75" t="s">
        <v>25</v>
      </c>
      <c r="I9" s="76"/>
      <c r="J9" s="75" t="s">
        <v>26</v>
      </c>
      <c r="K9" s="76"/>
      <c r="L9" s="75" t="s">
        <v>27</v>
      </c>
      <c r="M9" s="76"/>
      <c r="N9" s="75" t="s">
        <v>28</v>
      </c>
      <c r="O9" s="76"/>
      <c r="P9" s="83" t="s">
        <v>3</v>
      </c>
      <c r="Q9" s="84"/>
      <c r="T9" s="63" t="s">
        <v>11</v>
      </c>
      <c r="U9" s="73">
        <v>1100000</v>
      </c>
      <c r="V9" s="64">
        <f>U9/$U$12</f>
        <v>0.50261101625292781</v>
      </c>
    </row>
    <row r="10" spans="1:22" x14ac:dyDescent="0.25">
      <c r="A10" s="35"/>
      <c r="B10" s="36"/>
      <c r="C10" s="37" t="s">
        <v>13</v>
      </c>
      <c r="D10" s="38" t="s">
        <v>8</v>
      </c>
      <c r="E10" s="38" t="s">
        <v>9</v>
      </c>
      <c r="F10" s="38" t="s">
        <v>8</v>
      </c>
      <c r="G10" s="38" t="s">
        <v>9</v>
      </c>
      <c r="H10" s="38" t="s">
        <v>8</v>
      </c>
      <c r="I10" s="38" t="s">
        <v>9</v>
      </c>
      <c r="J10" s="38" t="s">
        <v>8</v>
      </c>
      <c r="K10" s="38" t="s">
        <v>9</v>
      </c>
      <c r="L10" s="38" t="s">
        <v>8</v>
      </c>
      <c r="M10" s="38" t="s">
        <v>9</v>
      </c>
      <c r="N10" s="38" t="s">
        <v>8</v>
      </c>
      <c r="O10" s="38" t="s">
        <v>9</v>
      </c>
      <c r="P10" s="38" t="s">
        <v>8</v>
      </c>
      <c r="Q10" s="40" t="s">
        <v>9</v>
      </c>
      <c r="T10" s="63" t="s">
        <v>12</v>
      </c>
      <c r="U10" s="73">
        <f>U12-U9</f>
        <v>1088571.2100000004</v>
      </c>
      <c r="V10" s="64">
        <f>U10/$U$12</f>
        <v>0.49738898374707224</v>
      </c>
    </row>
    <row r="11" spans="1:22" x14ac:dyDescent="0.25">
      <c r="A11" s="35">
        <v>1</v>
      </c>
      <c r="B11" s="9" t="s">
        <v>18</v>
      </c>
      <c r="C11" s="56">
        <v>0</v>
      </c>
      <c r="D11" s="54">
        <v>1</v>
      </c>
      <c r="E11" s="10">
        <f t="shared" ref="E11:E17" si="0">TRUNC($C11*D11,2)</f>
        <v>0</v>
      </c>
      <c r="F11" s="54">
        <v>0</v>
      </c>
      <c r="G11" s="10">
        <f>$C11*F11</f>
        <v>0</v>
      </c>
      <c r="H11" s="54">
        <v>0</v>
      </c>
      <c r="I11" s="10">
        <f>$C11*H11</f>
        <v>0</v>
      </c>
      <c r="J11" s="39">
        <v>0</v>
      </c>
      <c r="K11" s="10">
        <f>$C11*J11</f>
        <v>0</v>
      </c>
      <c r="L11" s="39">
        <v>0</v>
      </c>
      <c r="M11" s="10">
        <f>$C11*L11</f>
        <v>0</v>
      </c>
      <c r="N11" s="39">
        <v>0</v>
      </c>
      <c r="O11" s="10">
        <f>$C11*N11</f>
        <v>0</v>
      </c>
      <c r="P11" s="39">
        <f t="shared" ref="P11:Q17" si="1">SUM(D11,F11,H11,J11,L11,N11)</f>
        <v>1</v>
      </c>
      <c r="Q11" s="41">
        <f t="shared" si="1"/>
        <v>0</v>
      </c>
      <c r="R11" s="43"/>
      <c r="T11" s="71"/>
      <c r="U11" s="65"/>
      <c r="V11" s="72"/>
    </row>
    <row r="12" spans="1:22" x14ac:dyDescent="0.25">
      <c r="A12" s="35">
        <f>A11+1</f>
        <v>2</v>
      </c>
      <c r="B12" s="11" t="s">
        <v>23</v>
      </c>
      <c r="C12" s="56">
        <v>73238.570000000007</v>
      </c>
      <c r="D12" s="54">
        <v>0</v>
      </c>
      <c r="E12" s="10">
        <f t="shared" si="0"/>
        <v>0</v>
      </c>
      <c r="F12" s="54">
        <v>0.8</v>
      </c>
      <c r="G12" s="10">
        <f t="shared" ref="G12:G17" si="2">$C12*F12</f>
        <v>58590.856000000007</v>
      </c>
      <c r="H12" s="54">
        <v>0.2</v>
      </c>
      <c r="I12" s="10">
        <f t="shared" ref="I12:I17" si="3">$C12*H12</f>
        <v>14647.714000000002</v>
      </c>
      <c r="J12" s="54">
        <v>0</v>
      </c>
      <c r="K12" s="10">
        <f t="shared" ref="K12:K17" si="4">$C12*J12</f>
        <v>0</v>
      </c>
      <c r="L12" s="54">
        <v>0</v>
      </c>
      <c r="M12" s="10">
        <f t="shared" ref="M12:M17" si="5">$C12*L12</f>
        <v>0</v>
      </c>
      <c r="N12" s="54">
        <v>0</v>
      </c>
      <c r="O12" s="10">
        <f t="shared" ref="O12:O17" si="6">$C12*N12</f>
        <v>0</v>
      </c>
      <c r="P12" s="70">
        <f t="shared" si="1"/>
        <v>1</v>
      </c>
      <c r="Q12" s="41">
        <f t="shared" si="1"/>
        <v>73238.570000000007</v>
      </c>
      <c r="R12" s="43"/>
      <c r="T12" s="63" t="s">
        <v>5</v>
      </c>
      <c r="U12" s="61">
        <f>C19</f>
        <v>2188571.2100000004</v>
      </c>
      <c r="V12" s="64">
        <v>1</v>
      </c>
    </row>
    <row r="13" spans="1:22" x14ac:dyDescent="0.25">
      <c r="A13" s="55">
        <f t="shared" ref="A13:A17" si="7">A12+1</f>
        <v>3</v>
      </c>
      <c r="B13" s="11" t="s">
        <v>31</v>
      </c>
      <c r="C13" s="56">
        <v>1300092.0900000001</v>
      </c>
      <c r="D13" s="54">
        <v>0</v>
      </c>
      <c r="E13" s="10">
        <f t="shared" si="0"/>
        <v>0</v>
      </c>
      <c r="F13" s="54">
        <v>0.1</v>
      </c>
      <c r="G13" s="10">
        <f t="shared" si="2"/>
        <v>130009.20900000002</v>
      </c>
      <c r="H13" s="54">
        <v>0.3</v>
      </c>
      <c r="I13" s="10">
        <f t="shared" si="3"/>
        <v>390027.62700000004</v>
      </c>
      <c r="J13" s="54">
        <v>0.3</v>
      </c>
      <c r="K13" s="10">
        <f t="shared" si="4"/>
        <v>390027.62700000004</v>
      </c>
      <c r="L13" s="54">
        <v>0.2</v>
      </c>
      <c r="M13" s="10">
        <f t="shared" si="5"/>
        <v>260018.41800000003</v>
      </c>
      <c r="N13" s="54">
        <v>0.1</v>
      </c>
      <c r="O13" s="10">
        <f t="shared" si="6"/>
        <v>130009.20900000002</v>
      </c>
      <c r="P13" s="70">
        <f t="shared" si="1"/>
        <v>0.99999999999999989</v>
      </c>
      <c r="Q13" s="41">
        <f t="shared" si="1"/>
        <v>1300092.0900000001</v>
      </c>
      <c r="R13" s="43"/>
      <c r="T13" s="60"/>
      <c r="U13" s="60"/>
      <c r="V13" s="60"/>
    </row>
    <row r="14" spans="1:22" x14ac:dyDescent="0.25">
      <c r="A14" s="55">
        <f t="shared" si="7"/>
        <v>4</v>
      </c>
      <c r="B14" s="11" t="s">
        <v>19</v>
      </c>
      <c r="C14" s="56">
        <v>712922.82</v>
      </c>
      <c r="D14" s="54">
        <v>0</v>
      </c>
      <c r="E14" s="10">
        <f t="shared" si="0"/>
        <v>0</v>
      </c>
      <c r="F14" s="54">
        <v>0.1</v>
      </c>
      <c r="G14" s="10">
        <f t="shared" si="2"/>
        <v>71292.281999999992</v>
      </c>
      <c r="H14" s="54">
        <v>0.3</v>
      </c>
      <c r="I14" s="10">
        <f t="shared" si="3"/>
        <v>213876.84599999999</v>
      </c>
      <c r="J14" s="54">
        <v>0.3</v>
      </c>
      <c r="K14" s="10">
        <f t="shared" si="4"/>
        <v>213876.84599999999</v>
      </c>
      <c r="L14" s="54">
        <v>0.2</v>
      </c>
      <c r="M14" s="10">
        <f t="shared" si="5"/>
        <v>142584.56399999998</v>
      </c>
      <c r="N14" s="54">
        <v>0.1</v>
      </c>
      <c r="O14" s="10">
        <f t="shared" si="6"/>
        <v>71292.281999999992</v>
      </c>
      <c r="P14" s="70">
        <f t="shared" si="1"/>
        <v>0.99999999999999989</v>
      </c>
      <c r="Q14" s="41">
        <f t="shared" si="1"/>
        <v>712922.82</v>
      </c>
      <c r="R14" s="43"/>
    </row>
    <row r="15" spans="1:22" x14ac:dyDescent="0.25">
      <c r="A15" s="55">
        <f t="shared" si="7"/>
        <v>5</v>
      </c>
      <c r="B15" s="11" t="s">
        <v>21</v>
      </c>
      <c r="C15" s="56">
        <v>0</v>
      </c>
      <c r="D15" s="54">
        <v>0</v>
      </c>
      <c r="E15" s="10">
        <f t="shared" si="0"/>
        <v>0</v>
      </c>
      <c r="F15" s="54">
        <v>0</v>
      </c>
      <c r="G15" s="10">
        <f t="shared" si="2"/>
        <v>0</v>
      </c>
      <c r="H15" s="54">
        <v>0</v>
      </c>
      <c r="I15" s="10">
        <f t="shared" si="3"/>
        <v>0</v>
      </c>
      <c r="J15" s="54">
        <v>0</v>
      </c>
      <c r="K15" s="10">
        <f t="shared" si="4"/>
        <v>0</v>
      </c>
      <c r="L15" s="54">
        <v>0</v>
      </c>
      <c r="M15" s="10">
        <f t="shared" si="5"/>
        <v>0</v>
      </c>
      <c r="N15" s="54">
        <v>0</v>
      </c>
      <c r="O15" s="10">
        <f t="shared" si="6"/>
        <v>0</v>
      </c>
      <c r="P15" s="70">
        <f t="shared" si="1"/>
        <v>0</v>
      </c>
      <c r="Q15" s="41">
        <f t="shared" si="1"/>
        <v>0</v>
      </c>
      <c r="R15" s="43"/>
    </row>
    <row r="16" spans="1:22" x14ac:dyDescent="0.25">
      <c r="A16" s="55">
        <f t="shared" si="7"/>
        <v>6</v>
      </c>
      <c r="B16" s="11" t="s">
        <v>22</v>
      </c>
      <c r="C16" s="56">
        <v>56937.24</v>
      </c>
      <c r="D16" s="54">
        <v>0</v>
      </c>
      <c r="E16" s="10">
        <f t="shared" si="0"/>
        <v>0</v>
      </c>
      <c r="F16" s="54">
        <v>0</v>
      </c>
      <c r="G16" s="10">
        <f t="shared" si="2"/>
        <v>0</v>
      </c>
      <c r="H16" s="54">
        <v>0</v>
      </c>
      <c r="I16" s="10">
        <f t="shared" si="3"/>
        <v>0</v>
      </c>
      <c r="J16" s="54">
        <v>0</v>
      </c>
      <c r="K16" s="10">
        <f t="shared" si="4"/>
        <v>0</v>
      </c>
      <c r="L16" s="54">
        <v>0</v>
      </c>
      <c r="M16" s="10">
        <f t="shared" si="5"/>
        <v>0</v>
      </c>
      <c r="N16" s="54">
        <v>1</v>
      </c>
      <c r="O16" s="10">
        <f t="shared" si="6"/>
        <v>56937.24</v>
      </c>
      <c r="P16" s="70">
        <f t="shared" si="1"/>
        <v>1</v>
      </c>
      <c r="Q16" s="41">
        <f t="shared" si="1"/>
        <v>56937.24</v>
      </c>
      <c r="R16" s="43"/>
    </row>
    <row r="17" spans="1:23" x14ac:dyDescent="0.25">
      <c r="A17" s="55">
        <f t="shared" si="7"/>
        <v>7</v>
      </c>
      <c r="B17" s="11" t="s">
        <v>20</v>
      </c>
      <c r="C17" s="56">
        <v>45380.49</v>
      </c>
      <c r="D17" s="54">
        <v>0</v>
      </c>
      <c r="E17" s="10">
        <f t="shared" si="0"/>
        <v>0</v>
      </c>
      <c r="F17" s="54">
        <v>0</v>
      </c>
      <c r="G17" s="10">
        <f t="shared" si="2"/>
        <v>0</v>
      </c>
      <c r="H17" s="54">
        <v>0</v>
      </c>
      <c r="I17" s="10">
        <f t="shared" si="3"/>
        <v>0</v>
      </c>
      <c r="J17" s="54">
        <v>0</v>
      </c>
      <c r="K17" s="10">
        <f t="shared" si="4"/>
        <v>0</v>
      </c>
      <c r="L17" s="54">
        <v>0</v>
      </c>
      <c r="M17" s="10">
        <f t="shared" si="5"/>
        <v>0</v>
      </c>
      <c r="N17" s="54">
        <v>1</v>
      </c>
      <c r="O17" s="10">
        <f t="shared" si="6"/>
        <v>45380.49</v>
      </c>
      <c r="P17" s="70">
        <f t="shared" si="1"/>
        <v>1</v>
      </c>
      <c r="Q17" s="41">
        <f t="shared" si="1"/>
        <v>45380.49</v>
      </c>
      <c r="R17" s="43"/>
    </row>
    <row r="18" spans="1:23" x14ac:dyDescent="0.25">
      <c r="A18" s="80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3"/>
      <c r="W18" s="3"/>
    </row>
    <row r="19" spans="1:23" ht="15.75" thickBot="1" x14ac:dyDescent="0.3">
      <c r="A19" s="100"/>
      <c r="B19" s="101"/>
      <c r="C19" s="12">
        <f>SUM(C11:C17)</f>
        <v>2188571.2100000004</v>
      </c>
      <c r="D19" s="13">
        <f>TRUNC(ROUND(E19/$C$19,4),4)</f>
        <v>0</v>
      </c>
      <c r="E19" s="14">
        <f t="shared" ref="E19:O19" si="8">SUM(E11:E17)</f>
        <v>0</v>
      </c>
      <c r="F19" s="13">
        <f>G19/$C$19</f>
        <v>0.1187497787654805</v>
      </c>
      <c r="G19" s="14">
        <f t="shared" si="8"/>
        <v>259892.34700000001</v>
      </c>
      <c r="H19" s="13">
        <f>I19/$C$19</f>
        <v>0.28262831210321909</v>
      </c>
      <c r="I19" s="14">
        <f t="shared" si="8"/>
        <v>618552.18700000003</v>
      </c>
      <c r="J19" s="13">
        <f>K19/$C$19</f>
        <v>0.27593549172201709</v>
      </c>
      <c r="K19" s="14">
        <f t="shared" si="8"/>
        <v>603904.473</v>
      </c>
      <c r="L19" s="13">
        <f>M19/$C$19</f>
        <v>0.18395699448134473</v>
      </c>
      <c r="M19" s="14">
        <f t="shared" si="8"/>
        <v>402602.98200000002</v>
      </c>
      <c r="N19" s="13">
        <f>O19/$C$19</f>
        <v>0.13872942292793844</v>
      </c>
      <c r="O19" s="14">
        <f t="shared" si="8"/>
        <v>303619.22100000002</v>
      </c>
      <c r="P19" s="15">
        <f>SUM(D19,F19,H19,J19,L19,N19)</f>
        <v>0.99999999999999978</v>
      </c>
      <c r="Q19" s="16">
        <f>SUM(Q11:Q17)</f>
        <v>2188571.2100000004</v>
      </c>
    </row>
    <row r="20" spans="1:23" x14ac:dyDescent="0.25">
      <c r="A20" s="7"/>
      <c r="B20" s="7"/>
      <c r="C20" s="1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T20" s="60"/>
      <c r="U20" s="60"/>
      <c r="V20" s="60"/>
    </row>
    <row r="21" spans="1:23" ht="15" customHeight="1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T21" s="60"/>
      <c r="U21" s="60"/>
      <c r="V21" s="60"/>
      <c r="W21" s="42"/>
    </row>
    <row r="22" spans="1:23" ht="15.75" thickBot="1" x14ac:dyDescent="0.3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T22" s="60"/>
      <c r="U22" s="60"/>
      <c r="V22" s="60"/>
      <c r="W22" s="42"/>
    </row>
    <row r="23" spans="1:23" x14ac:dyDescent="0.25">
      <c r="A23" s="93" t="s">
        <v>4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5"/>
      <c r="T23" s="60"/>
      <c r="U23" s="60"/>
      <c r="V23" s="60"/>
      <c r="W23" s="42"/>
    </row>
    <row r="24" spans="1:23" x14ac:dyDescent="0.25">
      <c r="A24" s="80" t="s">
        <v>10</v>
      </c>
      <c r="B24" s="79" t="s">
        <v>2</v>
      </c>
      <c r="C24" s="79" t="s">
        <v>6</v>
      </c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96"/>
      <c r="T24" s="60"/>
      <c r="U24" s="60"/>
      <c r="V24" s="60"/>
    </row>
    <row r="25" spans="1:23" x14ac:dyDescent="0.25">
      <c r="A25" s="80"/>
      <c r="B25" s="79"/>
      <c r="C25" s="18"/>
      <c r="D25" s="75" t="str">
        <f t="shared" ref="D25:N25" si="9">D9</f>
        <v>30 Dias</v>
      </c>
      <c r="E25" s="76"/>
      <c r="F25" s="75" t="str">
        <f t="shared" si="9"/>
        <v>60 Dias</v>
      </c>
      <c r="G25" s="76"/>
      <c r="H25" s="75" t="str">
        <f t="shared" si="9"/>
        <v>90 Dias</v>
      </c>
      <c r="I25" s="76"/>
      <c r="J25" s="75" t="str">
        <f t="shared" si="9"/>
        <v>120 Dias</v>
      </c>
      <c r="K25" s="76"/>
      <c r="L25" s="75" t="str">
        <f t="shared" si="9"/>
        <v>150 Dias</v>
      </c>
      <c r="M25" s="76"/>
      <c r="N25" s="75" t="str">
        <f t="shared" si="9"/>
        <v>180 Dias</v>
      </c>
      <c r="O25" s="76"/>
      <c r="P25" s="91" t="str">
        <f t="shared" ref="P25" si="10">P9</f>
        <v>Acumulado</v>
      </c>
      <c r="Q25" s="92"/>
      <c r="T25" s="60"/>
      <c r="U25" s="60"/>
      <c r="V25" s="60"/>
    </row>
    <row r="26" spans="1:23" x14ac:dyDescent="0.25">
      <c r="A26" s="35">
        <v>1</v>
      </c>
      <c r="B26" s="19" t="s">
        <v>11</v>
      </c>
      <c r="C26" s="20"/>
      <c r="D26" s="18"/>
      <c r="E26" s="21">
        <f>TRUNC(ROUND(E$19*$V$9,2),2)</f>
        <v>0</v>
      </c>
      <c r="F26" s="66"/>
      <c r="G26" s="67">
        <f>G$19*$V$9</f>
        <v>130624.75664202856</v>
      </c>
      <c r="H26" s="66"/>
      <c r="I26" s="67">
        <f>I$19*$V$9</f>
        <v>310891.14331354108</v>
      </c>
      <c r="J26" s="66"/>
      <c r="K26" s="67">
        <f>K$19*$V$9</f>
        <v>303529.04089421878</v>
      </c>
      <c r="L26" s="66"/>
      <c r="M26" s="67">
        <f>M$19*$V$9</f>
        <v>202352.69392947922</v>
      </c>
      <c r="N26" s="66"/>
      <c r="O26" s="67">
        <f>O$19*$V$9</f>
        <v>152602.36522073229</v>
      </c>
      <c r="P26" s="18"/>
      <c r="Q26" s="22">
        <f>SUM(E26,G26,I26,K26,M26,O26)</f>
        <v>1100000</v>
      </c>
      <c r="R26" s="44"/>
      <c r="T26" s="60"/>
      <c r="U26" s="60"/>
      <c r="V26" s="60"/>
    </row>
    <row r="27" spans="1:23" x14ac:dyDescent="0.25">
      <c r="A27" s="35">
        <v>2</v>
      </c>
      <c r="B27" s="19" t="s">
        <v>12</v>
      </c>
      <c r="C27" s="20"/>
      <c r="D27" s="18"/>
      <c r="E27" s="21">
        <f>TRUNC(ROUND(E$19*$V$10,2),2)</f>
        <v>0</v>
      </c>
      <c r="F27" s="66"/>
      <c r="G27" s="67">
        <f>TRUNC(ROUND(G$19*$V$10,2),2)</f>
        <v>129267.59</v>
      </c>
      <c r="H27" s="66"/>
      <c r="I27" s="67">
        <f>TRUNC(ROUND(I$19*$V$10,2),2)</f>
        <v>307661.03999999998</v>
      </c>
      <c r="J27" s="66"/>
      <c r="K27" s="67">
        <f>TRUNC(ROUND(K$19*$V$10,2),2)</f>
        <v>300375.43</v>
      </c>
      <c r="L27" s="66"/>
      <c r="M27" s="67">
        <f>TRUNC(ROUND(M$19*$V$10,2),2)</f>
        <v>200250.29</v>
      </c>
      <c r="N27" s="66"/>
      <c r="O27" s="67">
        <f>TRUNC(ROUND(O$19*$V$10,2),2)</f>
        <v>151016.85999999999</v>
      </c>
      <c r="P27" s="18"/>
      <c r="Q27" s="22">
        <f>SUM(E27,G27,I27,K27,M27,O27)</f>
        <v>1088571.21</v>
      </c>
      <c r="R27" s="44"/>
      <c r="T27" s="60"/>
      <c r="U27" s="60"/>
      <c r="V27" s="60"/>
    </row>
    <row r="28" spans="1:23" ht="15.75" thickBot="1" x14ac:dyDescent="0.3">
      <c r="A28" s="23">
        <v>3</v>
      </c>
      <c r="B28" s="24" t="s">
        <v>5</v>
      </c>
      <c r="C28" s="25"/>
      <c r="D28" s="26"/>
      <c r="E28" s="27">
        <f>SUM(E26:E27)</f>
        <v>0</v>
      </c>
      <c r="F28" s="68"/>
      <c r="G28" s="69">
        <f t="shared" ref="G28" si="11">SUM(G26:G27)</f>
        <v>259892.34664202854</v>
      </c>
      <c r="H28" s="68"/>
      <c r="I28" s="69">
        <f t="shared" ref="I28" si="12">SUM(I26:I27)</f>
        <v>618552.18331354111</v>
      </c>
      <c r="J28" s="68"/>
      <c r="K28" s="69">
        <f t="shared" ref="K28" si="13">SUM(K26:K27)</f>
        <v>603904.47089421877</v>
      </c>
      <c r="L28" s="68"/>
      <c r="M28" s="69">
        <f t="shared" ref="M28" si="14">SUM(M26:M27)</f>
        <v>402602.98392947926</v>
      </c>
      <c r="N28" s="68"/>
      <c r="O28" s="69">
        <f t="shared" ref="O28" si="15">SUM(O26:O27)</f>
        <v>303619.22522073227</v>
      </c>
      <c r="P28" s="26"/>
      <c r="Q28" s="52">
        <f>SUM(Q26:Q27)</f>
        <v>2188571.21</v>
      </c>
      <c r="T28" s="60"/>
      <c r="U28" s="60"/>
      <c r="V28" s="60"/>
    </row>
    <row r="29" spans="1:23" x14ac:dyDescent="0.25">
      <c r="A29" s="7"/>
      <c r="B29" s="17"/>
      <c r="C29" s="28"/>
      <c r="D29" s="7"/>
      <c r="E29" s="58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T29" s="60"/>
      <c r="U29" s="60"/>
      <c r="V29" s="60"/>
    </row>
    <row r="30" spans="1:23" x14ac:dyDescent="0.25">
      <c r="A30" s="7"/>
      <c r="B30" s="29">
        <v>400000</v>
      </c>
      <c r="C30" s="29"/>
      <c r="D30" s="2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33"/>
      <c r="Q30" s="33"/>
      <c r="T30" s="60"/>
      <c r="U30" s="60"/>
      <c r="V30" s="60"/>
    </row>
    <row r="31" spans="1:23" x14ac:dyDescent="0.25">
      <c r="A31" s="7"/>
      <c r="B31" s="29"/>
      <c r="C31" s="29"/>
      <c r="D31" s="29"/>
      <c r="E31" s="59"/>
      <c r="F31" s="29"/>
      <c r="G31" s="59"/>
      <c r="H31" s="29"/>
      <c r="I31" s="59"/>
      <c r="J31" s="29"/>
      <c r="K31" s="59"/>
      <c r="L31" s="29"/>
      <c r="M31" s="59"/>
      <c r="N31" s="29"/>
      <c r="O31" s="59"/>
      <c r="P31" s="7"/>
      <c r="Q31" s="7"/>
      <c r="T31" s="60"/>
      <c r="U31" s="60"/>
      <c r="V31" s="60"/>
    </row>
    <row r="32" spans="1:23" x14ac:dyDescent="0.25">
      <c r="A32" s="7"/>
      <c r="B32" s="29"/>
      <c r="C32" s="29"/>
      <c r="D32" s="29"/>
      <c r="E32" s="59"/>
      <c r="F32" s="29"/>
      <c r="G32" s="59"/>
      <c r="H32" s="29"/>
      <c r="I32" s="59"/>
      <c r="J32" s="29"/>
      <c r="K32" s="59"/>
      <c r="L32" s="29"/>
      <c r="M32" s="59"/>
      <c r="N32" s="29"/>
      <c r="O32" s="59"/>
      <c r="P32" s="7"/>
      <c r="Q32" s="7"/>
      <c r="T32" s="60"/>
      <c r="U32" s="60"/>
      <c r="V32" s="60"/>
    </row>
    <row r="33" spans="1:22" x14ac:dyDescent="0.25">
      <c r="A33" s="7"/>
      <c r="B33" s="31"/>
      <c r="C33" s="30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"/>
      <c r="Q33" s="7"/>
      <c r="T33" s="60"/>
      <c r="U33" s="60"/>
      <c r="V33" s="60"/>
    </row>
    <row r="34" spans="1:22" x14ac:dyDescent="0.25">
      <c r="A34" s="7"/>
      <c r="B34" s="32"/>
      <c r="C34" s="33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T34" s="60"/>
      <c r="U34" s="60"/>
      <c r="V34" s="60"/>
    </row>
    <row r="35" spans="1:22" x14ac:dyDescent="0.25">
      <c r="A35" s="7"/>
      <c r="B35" s="33"/>
      <c r="C35" s="33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T35" s="60"/>
      <c r="U35" s="60"/>
      <c r="V35" s="60"/>
    </row>
    <row r="36" spans="1:22" x14ac:dyDescent="0.25">
      <c r="A36" s="7"/>
      <c r="B36" s="7"/>
      <c r="C36" s="90" t="s">
        <v>35</v>
      </c>
      <c r="D36" s="90"/>
      <c r="E36" s="90"/>
      <c r="F36" s="90"/>
      <c r="G36" s="90"/>
      <c r="H36" s="53"/>
      <c r="I36" s="53"/>
      <c r="J36" s="53"/>
      <c r="K36" s="53"/>
      <c r="L36" s="53"/>
      <c r="M36" s="53"/>
      <c r="N36" s="53"/>
      <c r="O36" s="53"/>
      <c r="P36" s="7"/>
      <c r="Q36" s="7"/>
      <c r="T36" s="60"/>
      <c r="U36" s="60"/>
      <c r="V36" s="60"/>
    </row>
    <row r="37" spans="1:22" x14ac:dyDescent="0.25">
      <c r="A37" s="7"/>
      <c r="B37" s="7"/>
      <c r="C37" s="85" t="s">
        <v>36</v>
      </c>
      <c r="D37" s="85"/>
      <c r="E37" s="85"/>
      <c r="F37" s="85"/>
      <c r="G37" s="85"/>
      <c r="H37" s="34"/>
      <c r="I37" s="34"/>
      <c r="J37" s="34"/>
      <c r="K37" s="34"/>
      <c r="L37" s="34"/>
      <c r="M37" s="34"/>
      <c r="N37" s="34"/>
      <c r="O37" s="34"/>
      <c r="P37" s="7"/>
      <c r="Q37" s="7"/>
      <c r="T37" s="60"/>
      <c r="U37" s="60"/>
      <c r="V37" s="60"/>
    </row>
    <row r="38" spans="1:22" x14ac:dyDescent="0.25">
      <c r="A38" s="7"/>
      <c r="B38" s="7"/>
      <c r="C38" s="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7"/>
      <c r="Q38" s="7"/>
      <c r="T38" s="60"/>
      <c r="U38" s="60"/>
      <c r="V38" s="60"/>
    </row>
    <row r="39" spans="1:22" x14ac:dyDescent="0.25"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T39" s="60"/>
      <c r="U39" s="60"/>
      <c r="V39" s="60"/>
    </row>
    <row r="40" spans="1:22" x14ac:dyDescent="0.25"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T40" s="60"/>
      <c r="U40" s="60"/>
      <c r="V40" s="60"/>
    </row>
    <row r="41" spans="1:22" x14ac:dyDescent="0.2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T41" s="60"/>
      <c r="U41" s="60"/>
      <c r="V41" s="60"/>
    </row>
    <row r="42" spans="1:22" x14ac:dyDescent="0.25">
      <c r="T42" s="60"/>
      <c r="U42" s="60"/>
      <c r="V42" s="60"/>
    </row>
    <row r="43" spans="1:22" x14ac:dyDescent="0.25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T43" s="60"/>
      <c r="U43" s="60"/>
      <c r="V43" s="60"/>
    </row>
    <row r="44" spans="1:22" x14ac:dyDescent="0.25"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T44" s="60"/>
      <c r="U44" s="60"/>
      <c r="V44" s="60"/>
    </row>
    <row r="45" spans="1:22" x14ac:dyDescent="0.2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T45" s="60"/>
      <c r="U45" s="60"/>
      <c r="V45" s="60"/>
    </row>
    <row r="46" spans="1:22" x14ac:dyDescent="0.25">
      <c r="T46" s="60"/>
      <c r="U46" s="60"/>
      <c r="V46" s="60"/>
    </row>
    <row r="47" spans="1:22" x14ac:dyDescent="0.25">
      <c r="C47" s="6"/>
      <c r="T47" s="60"/>
      <c r="U47" s="60"/>
      <c r="V47" s="60"/>
    </row>
    <row r="48" spans="1:22" x14ac:dyDescent="0.25"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T48" s="60"/>
      <c r="U48" s="60"/>
      <c r="V48" s="60"/>
    </row>
    <row r="49" spans="4:22" x14ac:dyDescent="0.25"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T49" s="60"/>
      <c r="U49" s="60"/>
      <c r="V49" s="60"/>
    </row>
    <row r="50" spans="4:22" x14ac:dyDescent="0.25">
      <c r="T50" s="60"/>
      <c r="U50" s="60"/>
      <c r="V50" s="60"/>
    </row>
    <row r="51" spans="4:22" x14ac:dyDescent="0.25">
      <c r="T51" s="60"/>
      <c r="U51" s="60"/>
      <c r="V51" s="60"/>
    </row>
    <row r="52" spans="4:22" x14ac:dyDescent="0.25">
      <c r="T52" s="60"/>
      <c r="U52" s="60"/>
      <c r="V52" s="60"/>
    </row>
    <row r="53" spans="4:22" x14ac:dyDescent="0.25">
      <c r="T53" s="60"/>
      <c r="U53" s="60"/>
      <c r="V53" s="60"/>
    </row>
    <row r="54" spans="4:22" x14ac:dyDescent="0.25">
      <c r="T54" s="60"/>
      <c r="U54" s="60"/>
      <c r="V54" s="60"/>
    </row>
    <row r="63" spans="4:22" x14ac:dyDescent="0.25">
      <c r="T63" s="81" t="s">
        <v>29</v>
      </c>
      <c r="U63" s="81"/>
      <c r="V63" s="81"/>
    </row>
    <row r="64" spans="4:22" x14ac:dyDescent="0.25">
      <c r="T64" s="45"/>
      <c r="U64" s="57" t="s">
        <v>9</v>
      </c>
      <c r="V64" s="57" t="s">
        <v>8</v>
      </c>
    </row>
    <row r="65" spans="20:22" x14ac:dyDescent="0.25">
      <c r="T65" s="45" t="s">
        <v>11</v>
      </c>
      <c r="U65" s="46">
        <f>U51-U9</f>
        <v>-1100000</v>
      </c>
      <c r="V65" s="47">
        <f>TRUNC(ROUND(U65/$U$68,4),4)</f>
        <v>0.50260000000000005</v>
      </c>
    </row>
    <row r="66" spans="20:22" x14ac:dyDescent="0.25">
      <c r="T66" s="45" t="s">
        <v>12</v>
      </c>
      <c r="U66" s="46">
        <f>U52-U10</f>
        <v>-1088571.2100000004</v>
      </c>
      <c r="V66" s="47">
        <f>TRUNC(ROUND(U66/$U$68,4),4)</f>
        <v>0.49740000000000001</v>
      </c>
    </row>
    <row r="67" spans="20:22" x14ac:dyDescent="0.25">
      <c r="T67" s="48"/>
      <c r="U67" s="49"/>
      <c r="V67" s="50"/>
    </row>
    <row r="68" spans="20:22" x14ac:dyDescent="0.25">
      <c r="T68" s="45" t="s">
        <v>5</v>
      </c>
      <c r="U68" s="51">
        <f>SUM(U65:U66)</f>
        <v>-2188571.2100000004</v>
      </c>
      <c r="V68" s="47">
        <f>V66+V65</f>
        <v>1</v>
      </c>
    </row>
  </sheetData>
  <mergeCells count="35">
    <mergeCell ref="T3:V6"/>
    <mergeCell ref="A1:Q1"/>
    <mergeCell ref="C36:G36"/>
    <mergeCell ref="N25:O25"/>
    <mergeCell ref="P25:Q25"/>
    <mergeCell ref="A23:Q23"/>
    <mergeCell ref="C8:Q8"/>
    <mergeCell ref="C24:Q24"/>
    <mergeCell ref="A7:Q7"/>
    <mergeCell ref="A19:B19"/>
    <mergeCell ref="A18:Q18"/>
    <mergeCell ref="P3:Q6"/>
    <mergeCell ref="F25:G25"/>
    <mergeCell ref="H25:I25"/>
    <mergeCell ref="A24:A25"/>
    <mergeCell ref="B24:B25"/>
    <mergeCell ref="T63:V63"/>
    <mergeCell ref="T7:V7"/>
    <mergeCell ref="A8:A9"/>
    <mergeCell ref="P9:Q9"/>
    <mergeCell ref="C37:G37"/>
    <mergeCell ref="J25:K25"/>
    <mergeCell ref="A2:B2"/>
    <mergeCell ref="A4:O4"/>
    <mergeCell ref="H9:I9"/>
    <mergeCell ref="J9:K9"/>
    <mergeCell ref="L9:M9"/>
    <mergeCell ref="N9:O9"/>
    <mergeCell ref="B8:B9"/>
    <mergeCell ref="P2:Q2"/>
    <mergeCell ref="D9:E9"/>
    <mergeCell ref="F9:G9"/>
    <mergeCell ref="D33:O33"/>
    <mergeCell ref="D25:E25"/>
    <mergeCell ref="L25:M25"/>
  </mergeCells>
  <printOptions horizontalCentered="1"/>
  <pageMargins left="0.19685039370078741" right="0.19685039370078741" top="0.78740157480314965" bottom="0.23622047244094491" header="0.31496062992125984" footer="0.19685039370078741"/>
  <pageSetup paperSize="9" scale="62" fitToHeight="0" orientation="landscape" r:id="rId1"/>
  <ignoredErrors>
    <ignoredError sqref="A12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>Secretaria de Estado de Infraestrutura e Logistica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Daniele Walter</dc:creator>
  <cp:lastModifiedBy>Franciso</cp:lastModifiedBy>
  <cp:lastPrinted>2019-12-06T12:50:49Z</cp:lastPrinted>
  <dcterms:created xsi:type="dcterms:W3CDTF">2017-02-01T19:00:58Z</dcterms:created>
  <dcterms:modified xsi:type="dcterms:W3CDTF">2022-10-14T17:12:46Z</dcterms:modified>
</cp:coreProperties>
</file>