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ORÇAMENTO" sheetId="1" r:id="rId1"/>
    <sheet name="CRONOGRAMA" sheetId="2" r:id="rId2"/>
  </sheets>
  <definedNames>
    <definedName name="_xlfn.FLOOR.MATH" hidden="1">#NAME?</definedName>
    <definedName name="_xlnm.Print_Area" localSheetId="0">'ORÇAMENTO'!$A$1:$F$40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<sst xmlns="http://schemas.openxmlformats.org/spreadsheetml/2006/main" count="135" uniqueCount="63">
  <si>
    <t>Placa de sinalização c/ pelicula refletiva</t>
  </si>
  <si>
    <t>m2</t>
  </si>
  <si>
    <t>Serviço</t>
  </si>
  <si>
    <t>Sinalização</t>
  </si>
  <si>
    <t xml:space="preserve">Suporte de madeira 3 " x  3 " p/placa de sinalização </t>
  </si>
  <si>
    <t>Pavimentação</t>
  </si>
  <si>
    <t>pç</t>
  </si>
  <si>
    <t>m</t>
  </si>
  <si>
    <t>Enchimento c/ argila p/pav. Poliedrico</t>
  </si>
  <si>
    <t>Compactação de pavimento poliedrico</t>
  </si>
  <si>
    <t>PREFEITURA  MUNICIPAL DE MARIÓPOLIS</t>
  </si>
  <si>
    <t>Extração , carga , transp. Assent. Cordão lat. Pedra p/pedra p/pav. Poliédrico</t>
  </si>
  <si>
    <t>Extração,carga , transp. Preparo e assentamento do poliedro</t>
  </si>
  <si>
    <t>OBRA: PAVIMENTAÇÃO POLIÉDRICA</t>
  </si>
  <si>
    <t>m3</t>
  </si>
  <si>
    <t>Código</t>
  </si>
  <si>
    <t>Quantidade</t>
  </si>
  <si>
    <t>Unidade</t>
  </si>
  <si>
    <t xml:space="preserve">Valor </t>
  </si>
  <si>
    <t>Unitário R$</t>
  </si>
  <si>
    <t>Valor</t>
  </si>
  <si>
    <t>Total R$</t>
  </si>
  <si>
    <t>1º mês</t>
  </si>
  <si>
    <t>2º mês</t>
  </si>
  <si>
    <t>3ºmês</t>
  </si>
  <si>
    <t>4º mês</t>
  </si>
  <si>
    <t>5º mês</t>
  </si>
  <si>
    <t>Quant.</t>
  </si>
  <si>
    <t>Unid.</t>
  </si>
  <si>
    <t>Unit.R$</t>
  </si>
  <si>
    <t>TOTAL</t>
  </si>
  <si>
    <t>TOTAL ACUMULADO</t>
  </si>
  <si>
    <t>Colchão de argila p/ pav. Poliedrico - e=15cm</t>
  </si>
  <si>
    <t>Esc. carga e transporte 1A cat. 5000 - 6000m (colchão e rejunte)</t>
  </si>
  <si>
    <t>6º mês</t>
  </si>
  <si>
    <t>Enleivamento da contenção lateral, largura de 0,60m para cada margem</t>
  </si>
  <si>
    <t>BDI:</t>
  </si>
  <si>
    <t>DATA:</t>
  </si>
  <si>
    <t>custo</t>
  </si>
  <si>
    <t>trechi</t>
  </si>
  <si>
    <t>largura</t>
  </si>
  <si>
    <t>Contenção lateral c/ solo local p/pav. Poliedrica (largura 60cm para cada margem)</t>
  </si>
  <si>
    <t>TRECHO TOTAL: 1.725m                  LARGURA: 5,7m</t>
  </si>
  <si>
    <t>LOCAL: TRECHO ESTRADA VICINAL - MP-243 e 341 - COMUNIDADE COLONIA NOVA</t>
  </si>
  <si>
    <t>Regularização de leito/patrolamento (abertura de estrada)</t>
  </si>
  <si>
    <t>Regularização, conformação e compactação de leito (regularização de leito da via)</t>
  </si>
  <si>
    <t>Escarificação, regularização e compactação de subleito (regularização de subleito)</t>
  </si>
  <si>
    <t>CRONOGRAMA FÍSICO FINANCEIRO</t>
  </si>
  <si>
    <t>LOCAL: TRECHO ESTRADA VICINAL - MP-183 - COMUNIDADE NOSSA SENHORA DO CARMO</t>
  </si>
  <si>
    <t>TRECHO TOTAL: 2.500m                  LARGURA:6,0m</t>
  </si>
  <si>
    <t>Escavação de vala lateral rasa com motoniveladora</t>
  </si>
  <si>
    <t>Escavação Valas de Dranagem 2a. Categoria</t>
  </si>
  <si>
    <t>Reaterro e apiloamento mecânico</t>
  </si>
  <si>
    <t>Corpo de BSTC 0,60m sem berço</t>
  </si>
  <si>
    <t>Corpo de BSTC 0,80m sem berço</t>
  </si>
  <si>
    <t>Corpo de BSTC 1,00m sem berço</t>
  </si>
  <si>
    <t>Escavação para saídas de água (pegadores de água espalhados pela via)</t>
  </si>
  <si>
    <t>Drenagem (BSTC)</t>
  </si>
  <si>
    <t>Escarificação, conformação e compactação do subleito (visual) (abaulamentos)</t>
  </si>
  <si>
    <t>Adequação de Estradas e Terraplenagem</t>
  </si>
  <si>
    <t>Placa de sinalização c/ pelicula refletiva (2 placas de 3*1,5)</t>
  </si>
  <si>
    <t>PLANILHA DER FEV 22</t>
  </si>
  <si>
    <t>BASE DER FEV 2022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</si>
</sst>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0.000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3" fontId="0" fillId="0" borderId="0" xfId="62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0" borderId="11" xfId="62" applyFont="1" applyBorder="1" applyAlignment="1">
      <alignment/>
    </xf>
    <xf numFmtId="0" fontId="0" fillId="0" borderId="11" xfId="0" applyBorder="1" applyAlignment="1">
      <alignment horizontal="center"/>
    </xf>
    <xf numFmtId="43" fontId="0" fillId="0" borderId="12" xfId="62" applyFont="1" applyBorder="1" applyAlignment="1">
      <alignment/>
    </xf>
    <xf numFmtId="4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62" applyNumberFormat="1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1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11" xfId="62" applyFont="1" applyBorder="1" applyAlignment="1">
      <alignment/>
    </xf>
    <xf numFmtId="43" fontId="3" fillId="0" borderId="11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2" xfId="62" applyFont="1" applyBorder="1" applyAlignment="1">
      <alignment/>
    </xf>
    <xf numFmtId="4" fontId="0" fillId="0" borderId="12" xfId="62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43" fontId="3" fillId="33" borderId="11" xfId="62" applyFont="1" applyFill="1" applyBorder="1" applyAlignment="1">
      <alignment/>
    </xf>
    <xf numFmtId="43" fontId="3" fillId="33" borderId="12" xfId="62" applyFont="1" applyFill="1" applyBorder="1" applyAlignment="1">
      <alignment/>
    </xf>
    <xf numFmtId="43" fontId="4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43" fontId="4" fillId="0" borderId="11" xfId="6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9" fontId="1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" fillId="0" borderId="16" xfId="0" applyFont="1" applyBorder="1" applyAlignment="1">
      <alignment horizontal="left"/>
    </xf>
    <xf numFmtId="14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0" fillId="0" borderId="0" xfId="0" applyNumberFormat="1" applyAlignment="1">
      <alignment/>
    </xf>
    <xf numFmtId="43" fontId="0" fillId="0" borderId="11" xfId="62" applyNumberFormat="1" applyFont="1" applyBorder="1" applyAlignment="1">
      <alignment horizontal="left"/>
    </xf>
    <xf numFmtId="0" fontId="1" fillId="0" borderId="16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0</xdr:row>
      <xdr:rowOff>28575</xdr:rowOff>
    </xdr:from>
    <xdr:to>
      <xdr:col>3</xdr:col>
      <xdr:colOff>371475</xdr:colOff>
      <xdr:row>6</xdr:row>
      <xdr:rowOff>142875</xdr:rowOff>
    </xdr:to>
    <xdr:pic>
      <xdr:nvPicPr>
        <xdr:cNvPr id="1" name="Picture 3" descr="brasao mariopol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28575"/>
          <a:ext cx="981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47625</xdr:rowOff>
    </xdr:from>
    <xdr:to>
      <xdr:col>11</xdr:col>
      <xdr:colOff>19050</xdr:colOff>
      <xdr:row>5</xdr:row>
      <xdr:rowOff>47625</xdr:rowOff>
    </xdr:to>
    <xdr:pic>
      <xdr:nvPicPr>
        <xdr:cNvPr id="1" name="Picture 1" descr="brasao mariopol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47625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SheetLayoutView="100" workbookViewId="0" topLeftCell="A1">
      <selection activeCell="C36" sqref="C36"/>
    </sheetView>
  </sheetViews>
  <sheetFormatPr defaultColWidth="9.140625" defaultRowHeight="12.75"/>
  <cols>
    <col min="1" max="1" width="7.8515625" style="0" bestFit="1" customWidth="1"/>
    <col min="2" max="2" width="85.57421875" style="0" bestFit="1" customWidth="1"/>
    <col min="3" max="3" width="11.57421875" style="0" customWidth="1"/>
    <col min="5" max="5" width="11.00390625" style="0" bestFit="1" customWidth="1"/>
    <col min="6" max="6" width="16.421875" style="0" customWidth="1"/>
    <col min="7" max="7" width="11.8515625" style="0" bestFit="1" customWidth="1"/>
    <col min="9" max="9" width="11.28125" style="0" bestFit="1" customWidth="1"/>
  </cols>
  <sheetData>
    <row r="1" spans="1:2" ht="12.75">
      <c r="A1" s="10"/>
      <c r="B1" s="16" t="s">
        <v>10</v>
      </c>
    </row>
    <row r="2" spans="5:6" ht="12.75">
      <c r="E2" s="10" t="s">
        <v>37</v>
      </c>
      <c r="F2" s="42">
        <v>44655</v>
      </c>
    </row>
    <row r="3" spans="1:5" ht="12.75">
      <c r="A3" s="10"/>
      <c r="B3" s="10" t="s">
        <v>13</v>
      </c>
      <c r="D3" s="10"/>
      <c r="E3" s="10"/>
    </row>
    <row r="4" spans="1:7" ht="12.75">
      <c r="A4" s="10"/>
      <c r="B4" s="10"/>
      <c r="D4" s="10"/>
      <c r="E4" s="10" t="s">
        <v>36</v>
      </c>
      <c r="F4" s="43">
        <v>0.25</v>
      </c>
      <c r="G4" t="s">
        <v>61</v>
      </c>
    </row>
    <row r="5" spans="1:8" ht="12.75">
      <c r="A5" s="10"/>
      <c r="B5" s="10" t="s">
        <v>48</v>
      </c>
      <c r="D5" s="10"/>
      <c r="G5" t="s">
        <v>39</v>
      </c>
      <c r="H5">
        <v>2500</v>
      </c>
    </row>
    <row r="6" spans="2:9" ht="13.5" thickBot="1">
      <c r="B6" s="10" t="s">
        <v>49</v>
      </c>
      <c r="G6" t="s">
        <v>40</v>
      </c>
      <c r="H6">
        <v>6</v>
      </c>
      <c r="I6">
        <f>H5*H6</f>
        <v>15000</v>
      </c>
    </row>
    <row r="7" spans="1:7" ht="13.5" thickBot="1">
      <c r="A7" s="10"/>
      <c r="B7" s="10" t="s">
        <v>62</v>
      </c>
      <c r="C7" s="10"/>
      <c r="D7" s="10"/>
      <c r="E7" s="11" t="s">
        <v>18</v>
      </c>
      <c r="F7" s="11" t="s">
        <v>20</v>
      </c>
      <c r="G7" s="41" t="s">
        <v>38</v>
      </c>
    </row>
    <row r="8" spans="1:6" ht="13.5" thickBot="1">
      <c r="A8" s="12" t="s">
        <v>15</v>
      </c>
      <c r="B8" s="13" t="s">
        <v>2</v>
      </c>
      <c r="C8" s="12" t="s">
        <v>16</v>
      </c>
      <c r="D8" s="14" t="s">
        <v>17</v>
      </c>
      <c r="E8" s="15" t="s">
        <v>19</v>
      </c>
      <c r="F8" s="15" t="s">
        <v>21</v>
      </c>
    </row>
    <row r="9" spans="1:6" ht="12.75">
      <c r="A9" s="2"/>
      <c r="B9" s="2"/>
      <c r="C9" s="17"/>
      <c r="D9" s="2"/>
      <c r="E9" s="2"/>
      <c r="F9" s="2"/>
    </row>
    <row r="10" spans="1:6" ht="12.75">
      <c r="A10" s="3"/>
      <c r="B10" s="9" t="s">
        <v>3</v>
      </c>
      <c r="C10" s="18"/>
      <c r="D10" s="3"/>
      <c r="E10" s="5"/>
      <c r="F10" s="3"/>
    </row>
    <row r="11" spans="1:7" ht="12.75">
      <c r="A11" s="6">
        <v>820000</v>
      </c>
      <c r="B11" s="3" t="s">
        <v>60</v>
      </c>
      <c r="C11" s="19">
        <v>9</v>
      </c>
      <c r="D11" s="6" t="s">
        <v>1</v>
      </c>
      <c r="E11" s="5">
        <f>(G11*$F$4)+G11</f>
        <v>740.6125</v>
      </c>
      <c r="F11" s="5">
        <f>+C11*E11</f>
        <v>6665.5125</v>
      </c>
      <c r="G11">
        <v>592.49</v>
      </c>
    </row>
    <row r="12" spans="1:7" ht="12.75">
      <c r="A12" s="6">
        <v>821000</v>
      </c>
      <c r="B12" s="3" t="s">
        <v>4</v>
      </c>
      <c r="C12" s="19">
        <v>8</v>
      </c>
      <c r="D12" s="6" t="s">
        <v>6</v>
      </c>
      <c r="E12" s="5">
        <f aca="true" t="shared" si="0" ref="E12:E37">(G12*$F$4)+G12</f>
        <v>192.75</v>
      </c>
      <c r="F12" s="5">
        <f>+C12*E12</f>
        <v>1542</v>
      </c>
      <c r="G12">
        <v>154.2</v>
      </c>
    </row>
    <row r="13" spans="1:6" ht="12.75">
      <c r="A13" s="6"/>
      <c r="B13" s="3"/>
      <c r="C13" s="19"/>
      <c r="D13" s="6"/>
      <c r="E13" s="5"/>
      <c r="F13" s="5"/>
    </row>
    <row r="14" spans="1:6" ht="12.75">
      <c r="A14" s="6"/>
      <c r="B14" s="9" t="s">
        <v>59</v>
      </c>
      <c r="C14" s="19"/>
      <c r="D14" s="6"/>
      <c r="E14" s="5"/>
      <c r="F14" s="5"/>
    </row>
    <row r="15" spans="1:7" ht="12.75">
      <c r="A15" s="59">
        <v>401140</v>
      </c>
      <c r="B15" s="60" t="s">
        <v>50</v>
      </c>
      <c r="C15" s="19">
        <f>3100+1900</f>
        <v>5000</v>
      </c>
      <c r="D15" s="58" t="s">
        <v>7</v>
      </c>
      <c r="E15" s="5">
        <f t="shared" si="0"/>
        <v>0.525</v>
      </c>
      <c r="F15" s="5">
        <f aca="true" t="shared" si="1" ref="F15:F26">+C15*E15</f>
        <v>2625</v>
      </c>
      <c r="G15">
        <v>0.42</v>
      </c>
    </row>
    <row r="16" spans="1:7" ht="12.75">
      <c r="A16" s="59">
        <v>511130</v>
      </c>
      <c r="B16" s="60" t="s">
        <v>58</v>
      </c>
      <c r="C16" s="19">
        <f>9300+5700</f>
        <v>15000</v>
      </c>
      <c r="D16" s="58" t="s">
        <v>1</v>
      </c>
      <c r="E16" s="5">
        <f t="shared" si="0"/>
        <v>1.4124999999999999</v>
      </c>
      <c r="F16" s="5">
        <f t="shared" si="1"/>
        <v>21187.499999999996</v>
      </c>
      <c r="G16">
        <v>1.13</v>
      </c>
    </row>
    <row r="17" spans="1:7" ht="12.75">
      <c r="A17" s="6">
        <v>401060</v>
      </c>
      <c r="B17" s="21" t="s">
        <v>44</v>
      </c>
      <c r="C17" s="18">
        <v>15000</v>
      </c>
      <c r="D17" s="45" t="s">
        <v>1</v>
      </c>
      <c r="E17" s="5">
        <f t="shared" si="0"/>
        <v>0.21250000000000002</v>
      </c>
      <c r="F17" s="5">
        <f t="shared" si="1"/>
        <v>3187.5000000000005</v>
      </c>
      <c r="G17">
        <v>0.17</v>
      </c>
    </row>
    <row r="18" spans="1:7" ht="12.75">
      <c r="A18" s="6">
        <v>401130</v>
      </c>
      <c r="B18" s="21" t="s">
        <v>56</v>
      </c>
      <c r="C18" s="18">
        <f>(2500/50)*1*1*3</f>
        <v>150</v>
      </c>
      <c r="D18" s="45" t="s">
        <v>14</v>
      </c>
      <c r="E18" s="5">
        <f t="shared" si="0"/>
        <v>5.012499999999999</v>
      </c>
      <c r="F18" s="5">
        <f t="shared" si="1"/>
        <v>751.8749999999999</v>
      </c>
      <c r="G18">
        <v>4.01</v>
      </c>
    </row>
    <row r="19" spans="1:7" ht="12.75">
      <c r="A19" s="6">
        <v>401160</v>
      </c>
      <c r="B19" s="21" t="s">
        <v>45</v>
      </c>
      <c r="C19" s="18">
        <v>15000</v>
      </c>
      <c r="D19" s="45" t="s">
        <v>1</v>
      </c>
      <c r="E19" s="5">
        <f t="shared" si="0"/>
        <v>0.28750000000000003</v>
      </c>
      <c r="F19" s="5">
        <f t="shared" si="1"/>
        <v>4312.500000000001</v>
      </c>
      <c r="G19">
        <v>0.23</v>
      </c>
    </row>
    <row r="20" spans="1:6" ht="12.75">
      <c r="A20" s="59"/>
      <c r="B20" s="60"/>
      <c r="C20" s="19"/>
      <c r="D20" s="58"/>
      <c r="E20" s="5"/>
      <c r="F20" s="5"/>
    </row>
    <row r="21" spans="1:6" ht="12.75">
      <c r="A21" s="59"/>
      <c r="B21" s="61" t="s">
        <v>57</v>
      </c>
      <c r="C21" s="19"/>
      <c r="D21" s="58"/>
      <c r="E21" s="5"/>
      <c r="F21" s="5"/>
    </row>
    <row r="22" spans="1:11" ht="12.75">
      <c r="A22" s="59">
        <v>600700</v>
      </c>
      <c r="B22" s="60" t="s">
        <v>51</v>
      </c>
      <c r="C22" s="19">
        <f>39+24</f>
        <v>63</v>
      </c>
      <c r="D22" s="58" t="s">
        <v>14</v>
      </c>
      <c r="E22" s="5">
        <f t="shared" si="0"/>
        <v>32.574999999999996</v>
      </c>
      <c r="F22" s="5">
        <f t="shared" si="1"/>
        <v>2052.225</v>
      </c>
      <c r="G22">
        <v>26.06</v>
      </c>
      <c r="K22">
        <f>2500*5.7</f>
        <v>14250</v>
      </c>
    </row>
    <row r="23" spans="1:9" ht="12.75">
      <c r="A23" s="6">
        <v>610600</v>
      </c>
      <c r="B23" s="21" t="s">
        <v>53</v>
      </c>
      <c r="C23" s="19">
        <f>16</f>
        <v>16</v>
      </c>
      <c r="D23" s="58" t="s">
        <v>7</v>
      </c>
      <c r="E23" s="63">
        <f>(G23*$F$4)+G23</f>
        <v>261.775</v>
      </c>
      <c r="F23" s="5">
        <f t="shared" si="1"/>
        <v>4188.4</v>
      </c>
      <c r="G23">
        <v>209.42</v>
      </c>
      <c r="H23" s="62">
        <f>G23-20</f>
        <v>189.42</v>
      </c>
      <c r="I23" s="62">
        <f>G23-H23</f>
        <v>20</v>
      </c>
    </row>
    <row r="24" spans="1:9" ht="12.75">
      <c r="A24" s="6">
        <v>610800</v>
      </c>
      <c r="B24" s="21" t="s">
        <v>54</v>
      </c>
      <c r="C24" s="19">
        <f>7+8+8</f>
        <v>23</v>
      </c>
      <c r="D24" s="58" t="s">
        <v>7</v>
      </c>
      <c r="E24" s="5">
        <f>(G24*$F$4)+G24</f>
        <v>477.525</v>
      </c>
      <c r="F24" s="5">
        <f t="shared" si="1"/>
        <v>10983.074999999999</v>
      </c>
      <c r="G24">
        <v>382.02</v>
      </c>
      <c r="H24" s="62">
        <f>G24-20</f>
        <v>362.02</v>
      </c>
      <c r="I24" s="62">
        <f>G24-H24</f>
        <v>20</v>
      </c>
    </row>
    <row r="25" spans="1:9" ht="12.75">
      <c r="A25" s="6">
        <v>611000</v>
      </c>
      <c r="B25" s="21" t="s">
        <v>55</v>
      </c>
      <c r="C25" s="19">
        <v>3</v>
      </c>
      <c r="D25" s="58" t="s">
        <v>7</v>
      </c>
      <c r="E25" s="5">
        <f>(G25*$F$4)+G25</f>
        <v>602.675</v>
      </c>
      <c r="F25" s="5">
        <f t="shared" si="1"/>
        <v>1808.0249999999999</v>
      </c>
      <c r="G25">
        <v>482.14</v>
      </c>
      <c r="H25" s="62">
        <f>G25-20</f>
        <v>462.14</v>
      </c>
      <c r="I25" s="62">
        <f>G25-H25</f>
        <v>20</v>
      </c>
    </row>
    <row r="26" spans="1:7" ht="12.75">
      <c r="A26" s="6">
        <v>601200</v>
      </c>
      <c r="B26" s="21" t="s">
        <v>52</v>
      </c>
      <c r="C26" s="19">
        <f>39+24</f>
        <v>63</v>
      </c>
      <c r="D26" s="58" t="s">
        <v>14</v>
      </c>
      <c r="E26" s="5">
        <f t="shared" si="0"/>
        <v>40.0625</v>
      </c>
      <c r="F26" s="5">
        <f t="shared" si="1"/>
        <v>2523.9375</v>
      </c>
      <c r="G26">
        <v>32.05</v>
      </c>
    </row>
    <row r="27" spans="1:6" ht="12.75">
      <c r="A27" s="6"/>
      <c r="B27" s="21"/>
      <c r="C27" s="19"/>
      <c r="D27" s="58"/>
      <c r="E27" s="5"/>
      <c r="F27" s="5"/>
    </row>
    <row r="28" spans="1:6" ht="12.75">
      <c r="A28" s="6"/>
      <c r="B28" s="9" t="s">
        <v>5</v>
      </c>
      <c r="C28" s="18"/>
      <c r="D28" s="3"/>
      <c r="E28" s="5"/>
      <c r="F28" s="5"/>
    </row>
    <row r="29" spans="1:7" ht="12.75">
      <c r="A29" s="6">
        <v>500000</v>
      </c>
      <c r="B29" s="21" t="s">
        <v>46</v>
      </c>
      <c r="C29" s="18">
        <v>15000</v>
      </c>
      <c r="D29" s="45" t="s">
        <v>1</v>
      </c>
      <c r="E29" s="5">
        <f t="shared" si="0"/>
        <v>4.875</v>
      </c>
      <c r="F29" s="5">
        <f aca="true" t="shared" si="2" ref="F29:F37">+C29*E29</f>
        <v>73125</v>
      </c>
      <c r="G29">
        <v>3.9</v>
      </c>
    </row>
    <row r="30" spans="1:7" ht="12.75">
      <c r="A30" s="6">
        <v>416010</v>
      </c>
      <c r="B30" s="21" t="s">
        <v>33</v>
      </c>
      <c r="C30" s="18">
        <f>0.15*$H$5*$H$6</f>
        <v>2250</v>
      </c>
      <c r="D30" s="6" t="s">
        <v>14</v>
      </c>
      <c r="E30" s="5">
        <f t="shared" si="0"/>
        <v>22.400000000000002</v>
      </c>
      <c r="F30" s="5">
        <f t="shared" si="2"/>
        <v>50400.00000000001</v>
      </c>
      <c r="G30">
        <v>17.92</v>
      </c>
    </row>
    <row r="31" spans="1:7" ht="12.75">
      <c r="A31" s="6">
        <v>532600</v>
      </c>
      <c r="B31" s="3" t="s">
        <v>32</v>
      </c>
      <c r="C31" s="19">
        <f>($H$5*$H$6)</f>
        <v>15000</v>
      </c>
      <c r="D31" s="6" t="s">
        <v>1</v>
      </c>
      <c r="E31" s="5">
        <f t="shared" si="0"/>
        <v>2.7875</v>
      </c>
      <c r="F31" s="5">
        <f t="shared" si="2"/>
        <v>41812.5</v>
      </c>
      <c r="G31">
        <v>2.23</v>
      </c>
    </row>
    <row r="32" spans="1:10" ht="12.75">
      <c r="A32" s="6">
        <v>535200</v>
      </c>
      <c r="B32" s="3" t="s">
        <v>11</v>
      </c>
      <c r="C32" s="19">
        <f>$H$5*2</f>
        <v>5000</v>
      </c>
      <c r="D32" s="6" t="s">
        <v>7</v>
      </c>
      <c r="E32" s="5">
        <f>(G32*$F$4)+G32</f>
        <v>13.5625</v>
      </c>
      <c r="F32" s="5">
        <f>+C32*E32</f>
        <v>67812.5</v>
      </c>
      <c r="G32">
        <v>10.85</v>
      </c>
      <c r="H32" s="62">
        <f>G32-0.5</f>
        <v>10.35</v>
      </c>
      <c r="I32" s="62">
        <v>0.5</v>
      </c>
      <c r="J32">
        <f>H5*H6*35</f>
        <v>525000</v>
      </c>
    </row>
    <row r="33" spans="1:9" ht="12.75">
      <c r="A33" s="6">
        <v>521450</v>
      </c>
      <c r="B33" s="3" t="s">
        <v>12</v>
      </c>
      <c r="C33" s="19">
        <f>H5*5.4</f>
        <v>13500</v>
      </c>
      <c r="D33" s="6" t="s">
        <v>1</v>
      </c>
      <c r="E33" s="5">
        <f>(G33*$F$4)+G33</f>
        <v>29.4625</v>
      </c>
      <c r="F33" s="5">
        <f t="shared" si="2"/>
        <v>397743.75</v>
      </c>
      <c r="G33">
        <v>23.57</v>
      </c>
      <c r="H33" s="62">
        <f>G33-I33</f>
        <v>22.07</v>
      </c>
      <c r="I33" s="62">
        <v>1.5</v>
      </c>
    </row>
    <row r="34" spans="1:9" ht="12.75">
      <c r="A34" s="6">
        <v>532650</v>
      </c>
      <c r="B34" s="3" t="s">
        <v>8</v>
      </c>
      <c r="C34" s="19">
        <f>$H$5*$H$6</f>
        <v>15000</v>
      </c>
      <c r="D34" s="6" t="s">
        <v>1</v>
      </c>
      <c r="E34" s="5">
        <f>(G34*$F$4)+G34</f>
        <v>1.2875</v>
      </c>
      <c r="F34" s="5">
        <f t="shared" si="2"/>
        <v>19312.5</v>
      </c>
      <c r="G34">
        <v>1.03</v>
      </c>
      <c r="H34" s="62">
        <f>G34-0.1</f>
        <v>0.93</v>
      </c>
      <c r="I34" s="62">
        <v>0.1</v>
      </c>
    </row>
    <row r="35" spans="1:9" ht="12.75">
      <c r="A35" s="6">
        <v>532700</v>
      </c>
      <c r="B35" s="3" t="s">
        <v>9</v>
      </c>
      <c r="C35" s="19">
        <f>$H$5*$H$6</f>
        <v>15000</v>
      </c>
      <c r="D35" s="6" t="s">
        <v>1</v>
      </c>
      <c r="E35" s="5">
        <f t="shared" si="0"/>
        <v>0.7625</v>
      </c>
      <c r="F35" s="5">
        <f t="shared" si="2"/>
        <v>11437.5</v>
      </c>
      <c r="G35">
        <v>0.61</v>
      </c>
      <c r="I35" s="40"/>
    </row>
    <row r="36" spans="1:7" ht="12.75">
      <c r="A36" s="6">
        <v>575100</v>
      </c>
      <c r="B36" s="3" t="s">
        <v>41</v>
      </c>
      <c r="C36" s="19">
        <f>$H$5*0.6*2</f>
        <v>3000</v>
      </c>
      <c r="D36" s="6" t="s">
        <v>1</v>
      </c>
      <c r="E36" s="5">
        <f t="shared" si="0"/>
        <v>2.1</v>
      </c>
      <c r="F36" s="5">
        <f t="shared" si="2"/>
        <v>6300</v>
      </c>
      <c r="G36">
        <v>1.68</v>
      </c>
    </row>
    <row r="37" spans="1:7" ht="13.5" thickBot="1">
      <c r="A37" s="23">
        <v>800000</v>
      </c>
      <c r="B37" s="4" t="s">
        <v>35</v>
      </c>
      <c r="C37" s="31">
        <f>H5*0.6*2</f>
        <v>3000</v>
      </c>
      <c r="D37" s="23" t="s">
        <v>1</v>
      </c>
      <c r="E37" s="7">
        <f t="shared" si="0"/>
        <v>14.212499999999999</v>
      </c>
      <c r="F37" s="7">
        <f t="shared" si="2"/>
        <v>42637.49999999999</v>
      </c>
      <c r="G37">
        <v>11.37</v>
      </c>
    </row>
    <row r="38" spans="1:6" ht="12.75">
      <c r="A38" s="3"/>
      <c r="B38" s="3"/>
      <c r="C38" s="18"/>
      <c r="D38" s="3"/>
      <c r="E38" s="5"/>
      <c r="F38" s="3"/>
    </row>
    <row r="39" spans="1:7" ht="12.75">
      <c r="A39" s="3"/>
      <c r="B39" s="32" t="s">
        <v>30</v>
      </c>
      <c r="C39" s="18"/>
      <c r="D39" s="3"/>
      <c r="E39" s="5"/>
      <c r="F39" s="8">
        <f>SUM(F11:F37)</f>
        <v>772408.8</v>
      </c>
      <c r="G39" s="40">
        <f>F39-630000</f>
        <v>142408.80000000005</v>
      </c>
    </row>
    <row r="40" spans="1:9" ht="13.5" thickBot="1">
      <c r="A40" s="4"/>
      <c r="B40" s="4"/>
      <c r="C40" s="20"/>
      <c r="D40" s="4"/>
      <c r="E40" s="7"/>
      <c r="F40" s="4"/>
      <c r="H40" s="44">
        <f>F39/(H5*H6)</f>
        <v>51.49392</v>
      </c>
      <c r="I40">
        <v>38</v>
      </c>
    </row>
    <row r="41" ht="12.75">
      <c r="E41" s="1"/>
    </row>
    <row r="42" spans="5:9" ht="12.75">
      <c r="E42" s="1"/>
      <c r="F42" s="40"/>
      <c r="I42" s="40">
        <f>F39-630000</f>
        <v>142408.80000000005</v>
      </c>
    </row>
    <row r="43" spans="5:9" ht="12.75">
      <c r="E43" s="1"/>
      <c r="G43" s="44">
        <f>F39-F37</f>
        <v>729771.3</v>
      </c>
      <c r="I43">
        <f>I42/F39</f>
        <v>0.1843697275328816</v>
      </c>
    </row>
    <row r="44" spans="5:7" ht="12.75">
      <c r="E44" s="1"/>
      <c r="F44" s="40">
        <f>F39*0.05</f>
        <v>38620.44</v>
      </c>
      <c r="G44">
        <f>G43/(H5*H6)</f>
        <v>48.65142</v>
      </c>
    </row>
    <row r="45" spans="2:6" ht="12.75">
      <c r="B45">
        <f>1725*5.7</f>
        <v>9832.5</v>
      </c>
      <c r="E45" s="1"/>
      <c r="F45" s="40">
        <f>F39-F44</f>
        <v>733788.3600000001</v>
      </c>
    </row>
  </sheetData>
  <sheetProtection/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scale="89" r:id="rId2"/>
  <headerFooter alignWithMargins="0">
    <oddHeader>&amp;C&amp;"Arial,Negrito"ORÇAMENTO</oddHeader>
    <oddFooter>&amp;RAbril/2022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view="pageBreakPreview" zoomScaleSheetLayoutView="100" workbookViewId="0" topLeftCell="A24">
      <selection activeCell="B53" sqref="B53"/>
    </sheetView>
  </sheetViews>
  <sheetFormatPr defaultColWidth="9.140625" defaultRowHeight="12.75"/>
  <cols>
    <col min="2" max="2" width="81.00390625" style="0" bestFit="1" customWidth="1"/>
    <col min="3" max="3" width="10.00390625" style="0" bestFit="1" customWidth="1"/>
    <col min="4" max="4" width="13.28125" style="0" customWidth="1"/>
    <col min="5" max="5" width="20.00390625" style="0" customWidth="1"/>
    <col min="6" max="6" width="11.00390625" style="0" bestFit="1" customWidth="1"/>
    <col min="7" max="7" width="11.140625" style="0" bestFit="1" customWidth="1"/>
    <col min="8" max="11" width="11.00390625" style="0" bestFit="1" customWidth="1"/>
    <col min="12" max="12" width="11.00390625" style="0" customWidth="1"/>
  </cols>
  <sheetData>
    <row r="1" spans="1:12" ht="12.75">
      <c r="A1" s="46"/>
      <c r="B1" s="55" t="s">
        <v>10</v>
      </c>
      <c r="C1" s="47"/>
      <c r="D1" s="47"/>
      <c r="E1" s="64" t="s">
        <v>47</v>
      </c>
      <c r="F1" s="64"/>
      <c r="G1" s="64"/>
      <c r="H1" s="64"/>
      <c r="I1" s="48"/>
      <c r="J1" s="47"/>
      <c r="K1" s="47"/>
      <c r="L1" s="49"/>
    </row>
    <row r="2" spans="1:12" ht="12.75">
      <c r="A2" s="50"/>
      <c r="B2" s="52"/>
      <c r="C2" s="51"/>
      <c r="D2" s="52"/>
      <c r="E2" s="52"/>
      <c r="F2" s="52"/>
      <c r="G2" s="52"/>
      <c r="H2" s="52"/>
      <c r="I2" s="52"/>
      <c r="J2" s="52"/>
      <c r="K2" s="52"/>
      <c r="L2" s="53"/>
    </row>
    <row r="3" spans="1:12" ht="12.75">
      <c r="A3" s="50"/>
      <c r="B3" s="51" t="s">
        <v>13</v>
      </c>
      <c r="C3" s="51"/>
      <c r="D3" s="52"/>
      <c r="E3" s="51" t="s">
        <v>37</v>
      </c>
      <c r="F3" s="56">
        <v>44306</v>
      </c>
      <c r="G3" s="52"/>
      <c r="H3" s="52"/>
      <c r="I3" s="52"/>
      <c r="J3" s="52"/>
      <c r="K3" s="52"/>
      <c r="L3" s="53"/>
    </row>
    <row r="4" spans="1:12" ht="12.75">
      <c r="A4" s="54"/>
      <c r="B4" s="51"/>
      <c r="C4" s="52"/>
      <c r="D4" s="52"/>
      <c r="E4" s="51"/>
      <c r="F4" s="52"/>
      <c r="G4" s="52"/>
      <c r="H4" s="52"/>
      <c r="I4" s="52"/>
      <c r="J4" s="52"/>
      <c r="K4" s="52"/>
      <c r="L4" s="53"/>
    </row>
    <row r="5" spans="1:12" ht="12.75">
      <c r="A5" s="50"/>
      <c r="B5" s="51" t="s">
        <v>43</v>
      </c>
      <c r="C5" s="52"/>
      <c r="D5" s="52"/>
      <c r="E5" s="51" t="s">
        <v>36</v>
      </c>
      <c r="F5" s="57">
        <v>0.24</v>
      </c>
      <c r="G5" s="52"/>
      <c r="H5" s="52"/>
      <c r="I5" s="52"/>
      <c r="J5" s="52"/>
      <c r="K5" s="52"/>
      <c r="L5" s="53"/>
    </row>
    <row r="6" spans="1:12" ht="13.5" thickBot="1">
      <c r="A6" s="54"/>
      <c r="B6" s="51" t="s">
        <v>42</v>
      </c>
      <c r="C6" s="52"/>
      <c r="D6" s="52"/>
      <c r="E6" s="52"/>
      <c r="F6" s="52"/>
      <c r="G6" s="52"/>
      <c r="H6" s="52"/>
      <c r="I6" s="52"/>
      <c r="J6" s="52"/>
      <c r="K6" s="52"/>
      <c r="L6" s="53"/>
    </row>
    <row r="7" spans="1:12" ht="13.5" thickBot="1">
      <c r="A7" s="50"/>
      <c r="B7" s="51"/>
      <c r="C7" s="51"/>
      <c r="D7" s="51"/>
      <c r="E7" s="11" t="s">
        <v>18</v>
      </c>
      <c r="F7" s="11" t="s">
        <v>20</v>
      </c>
      <c r="G7" s="2"/>
      <c r="H7" s="2"/>
      <c r="I7" s="2"/>
      <c r="J7" s="2"/>
      <c r="K7" s="2"/>
      <c r="L7" s="2"/>
    </row>
    <row r="8" spans="1:12" ht="13.5" thickBot="1">
      <c r="A8" s="12" t="s">
        <v>15</v>
      </c>
      <c r="B8" s="13" t="s">
        <v>2</v>
      </c>
      <c r="C8" s="13" t="s">
        <v>27</v>
      </c>
      <c r="D8" s="22" t="s">
        <v>28</v>
      </c>
      <c r="E8" s="15" t="s">
        <v>29</v>
      </c>
      <c r="F8" s="15" t="s">
        <v>21</v>
      </c>
      <c r="G8" s="23" t="s">
        <v>22</v>
      </c>
      <c r="H8" s="23" t="s">
        <v>23</v>
      </c>
      <c r="I8" s="23" t="s">
        <v>24</v>
      </c>
      <c r="J8" s="23" t="s">
        <v>25</v>
      </c>
      <c r="K8" s="23" t="s">
        <v>26</v>
      </c>
      <c r="L8" s="23" t="s">
        <v>34</v>
      </c>
    </row>
    <row r="9" spans="1:12" ht="12.75">
      <c r="A9" s="2"/>
      <c r="B9" s="2"/>
      <c r="C9" s="24"/>
      <c r="D9" s="24"/>
      <c r="E9" s="24"/>
      <c r="F9" s="33"/>
      <c r="G9" s="25"/>
      <c r="H9" s="25"/>
      <c r="I9" s="25"/>
      <c r="J9" s="25"/>
      <c r="K9" s="25"/>
      <c r="L9" s="25"/>
    </row>
    <row r="10" spans="1:12" ht="12.75">
      <c r="A10" s="3"/>
      <c r="B10" s="9" t="s">
        <v>3</v>
      </c>
      <c r="C10" s="19"/>
      <c r="D10" s="6"/>
      <c r="E10" s="5"/>
      <c r="F10" s="34">
        <f>E10*C10</f>
        <v>0</v>
      </c>
      <c r="G10" s="27">
        <f>F10</f>
        <v>0</v>
      </c>
      <c r="H10" s="25"/>
      <c r="I10" s="25"/>
      <c r="J10" s="25"/>
      <c r="K10" s="25"/>
      <c r="L10" s="25"/>
    </row>
    <row r="11" spans="1:12" ht="12.75">
      <c r="A11" s="6">
        <v>820000</v>
      </c>
      <c r="B11" s="3" t="s">
        <v>0</v>
      </c>
      <c r="C11" s="19">
        <f>ORÇAMENTO!C11</f>
        <v>9</v>
      </c>
      <c r="D11" s="6" t="s">
        <v>1</v>
      </c>
      <c r="E11" s="5">
        <f>ORÇAMENTO!E11</f>
        <v>740.6125</v>
      </c>
      <c r="F11" s="34">
        <f>ORÇAMENTO!F11</f>
        <v>6665.5125</v>
      </c>
      <c r="G11" s="27">
        <f>F11</f>
        <v>6665.5125</v>
      </c>
      <c r="H11" s="25"/>
      <c r="I11" s="25"/>
      <c r="J11" s="25"/>
      <c r="K11" s="25"/>
      <c r="L11" s="25"/>
    </row>
    <row r="12" spans="1:12" ht="12.75">
      <c r="A12" s="6">
        <v>821000</v>
      </c>
      <c r="B12" s="3" t="s">
        <v>4</v>
      </c>
      <c r="C12" s="19">
        <f>ORÇAMENTO!C12</f>
        <v>8</v>
      </c>
      <c r="D12" s="6" t="s">
        <v>6</v>
      </c>
      <c r="E12" s="5">
        <f>ORÇAMENTO!E12</f>
        <v>192.75</v>
      </c>
      <c r="F12" s="34">
        <f>ORÇAMENTO!F12</f>
        <v>1542</v>
      </c>
      <c r="G12" s="27">
        <f>F12</f>
        <v>1542</v>
      </c>
      <c r="H12" s="25"/>
      <c r="I12" s="25"/>
      <c r="J12" s="25"/>
      <c r="K12" s="25"/>
      <c r="L12" s="25"/>
    </row>
    <row r="13" spans="1:12" ht="12.75">
      <c r="A13" s="6"/>
      <c r="B13" s="3"/>
      <c r="C13" s="19">
        <f>ORÇAMENTO!C13</f>
        <v>0</v>
      </c>
      <c r="D13" s="6"/>
      <c r="E13" s="5">
        <f>ORÇAMENTO!E13</f>
        <v>0</v>
      </c>
      <c r="F13" s="34">
        <f>ORÇAMENTO!F13</f>
        <v>0</v>
      </c>
      <c r="G13" s="25"/>
      <c r="H13" s="25"/>
      <c r="I13" s="25"/>
      <c r="J13" s="25"/>
      <c r="K13" s="25"/>
      <c r="L13" s="25"/>
    </row>
    <row r="14" spans="1:12" ht="12.75">
      <c r="A14" s="6"/>
      <c r="B14" s="9" t="s">
        <v>59</v>
      </c>
      <c r="C14" s="19">
        <f>ORÇAMENTO!C14</f>
        <v>0</v>
      </c>
      <c r="D14" s="6"/>
      <c r="E14" s="5">
        <f>ORÇAMENTO!E14</f>
        <v>0</v>
      </c>
      <c r="F14" s="34">
        <f>ORÇAMENTO!F14</f>
        <v>0</v>
      </c>
      <c r="G14" s="25"/>
      <c r="H14" s="25"/>
      <c r="I14" s="25"/>
      <c r="J14" s="25"/>
      <c r="K14" s="25"/>
      <c r="L14" s="25"/>
    </row>
    <row r="15" spans="1:12" ht="12.75">
      <c r="A15" s="59">
        <v>401140</v>
      </c>
      <c r="B15" s="60" t="s">
        <v>50</v>
      </c>
      <c r="C15" s="19">
        <f>ORÇAMENTO!C15</f>
        <v>5000</v>
      </c>
      <c r="D15" s="58" t="s">
        <v>7</v>
      </c>
      <c r="E15" s="5">
        <f>ORÇAMENTO!E15</f>
        <v>0.525</v>
      </c>
      <c r="F15" s="34">
        <f>ORÇAMENTO!F15</f>
        <v>2625</v>
      </c>
      <c r="G15" s="26">
        <f aca="true" t="shared" si="0" ref="G15:L31">$F15/6</f>
        <v>437.5</v>
      </c>
      <c r="H15" s="26">
        <f t="shared" si="0"/>
        <v>437.5</v>
      </c>
      <c r="I15" s="26">
        <f t="shared" si="0"/>
        <v>437.5</v>
      </c>
      <c r="J15" s="26">
        <f t="shared" si="0"/>
        <v>437.5</v>
      </c>
      <c r="K15" s="26">
        <f t="shared" si="0"/>
        <v>437.5</v>
      </c>
      <c r="L15" s="26">
        <f t="shared" si="0"/>
        <v>437.5</v>
      </c>
    </row>
    <row r="16" spans="1:12" ht="12.75">
      <c r="A16" s="59">
        <v>511130</v>
      </c>
      <c r="B16" s="60" t="s">
        <v>58</v>
      </c>
      <c r="C16" s="19">
        <f>ORÇAMENTO!C16</f>
        <v>15000</v>
      </c>
      <c r="D16" s="58" t="s">
        <v>1</v>
      </c>
      <c r="E16" s="5">
        <f>ORÇAMENTO!E16</f>
        <v>1.4124999999999999</v>
      </c>
      <c r="F16" s="34">
        <f>ORÇAMENTO!F16</f>
        <v>21187.499999999996</v>
      </c>
      <c r="G16" s="26">
        <f t="shared" si="0"/>
        <v>3531.2499999999995</v>
      </c>
      <c r="H16" s="26">
        <f t="shared" si="0"/>
        <v>3531.2499999999995</v>
      </c>
      <c r="I16" s="26">
        <f t="shared" si="0"/>
        <v>3531.2499999999995</v>
      </c>
      <c r="J16" s="26">
        <f t="shared" si="0"/>
        <v>3531.2499999999995</v>
      </c>
      <c r="K16" s="26">
        <f t="shared" si="0"/>
        <v>3531.2499999999995</v>
      </c>
      <c r="L16" s="26">
        <f t="shared" si="0"/>
        <v>3531.2499999999995</v>
      </c>
    </row>
    <row r="17" spans="1:12" ht="12.75">
      <c r="A17" s="6">
        <v>401060</v>
      </c>
      <c r="B17" s="21" t="s">
        <v>44</v>
      </c>
      <c r="C17" s="19">
        <f>ORÇAMENTO!C17</f>
        <v>15000</v>
      </c>
      <c r="D17" s="45" t="s">
        <v>1</v>
      </c>
      <c r="E17" s="5">
        <f>ORÇAMENTO!E17</f>
        <v>0.21250000000000002</v>
      </c>
      <c r="F17" s="34">
        <f>ORÇAMENTO!F17</f>
        <v>3187.5000000000005</v>
      </c>
      <c r="G17" s="26">
        <f t="shared" si="0"/>
        <v>531.2500000000001</v>
      </c>
      <c r="H17" s="26">
        <f t="shared" si="0"/>
        <v>531.2500000000001</v>
      </c>
      <c r="I17" s="26">
        <f t="shared" si="0"/>
        <v>531.2500000000001</v>
      </c>
      <c r="J17" s="26">
        <f t="shared" si="0"/>
        <v>531.2500000000001</v>
      </c>
      <c r="K17" s="26">
        <f t="shared" si="0"/>
        <v>531.2500000000001</v>
      </c>
      <c r="L17" s="26">
        <f t="shared" si="0"/>
        <v>531.2500000000001</v>
      </c>
    </row>
    <row r="18" spans="1:12" ht="12.75">
      <c r="A18" s="6">
        <v>401130</v>
      </c>
      <c r="B18" s="21" t="s">
        <v>56</v>
      </c>
      <c r="C18" s="19">
        <f>ORÇAMENTO!C18</f>
        <v>150</v>
      </c>
      <c r="D18" s="45" t="s">
        <v>14</v>
      </c>
      <c r="E18" s="5">
        <f>ORÇAMENTO!E18</f>
        <v>5.012499999999999</v>
      </c>
      <c r="F18" s="34">
        <f>ORÇAMENTO!F18</f>
        <v>751.8749999999999</v>
      </c>
      <c r="G18" s="26">
        <f t="shared" si="0"/>
        <v>125.31249999999999</v>
      </c>
      <c r="H18" s="26">
        <f t="shared" si="0"/>
        <v>125.31249999999999</v>
      </c>
      <c r="I18" s="26">
        <f t="shared" si="0"/>
        <v>125.31249999999999</v>
      </c>
      <c r="J18" s="26">
        <f t="shared" si="0"/>
        <v>125.31249999999999</v>
      </c>
      <c r="K18" s="26">
        <f t="shared" si="0"/>
        <v>125.31249999999999</v>
      </c>
      <c r="L18" s="26">
        <f t="shared" si="0"/>
        <v>125.31249999999999</v>
      </c>
    </row>
    <row r="19" spans="1:12" ht="12.75">
      <c r="A19" s="6">
        <v>401160</v>
      </c>
      <c r="B19" s="21" t="s">
        <v>45</v>
      </c>
      <c r="C19" s="19">
        <f>ORÇAMENTO!C19</f>
        <v>15000</v>
      </c>
      <c r="D19" s="45" t="s">
        <v>1</v>
      </c>
      <c r="E19" s="5">
        <f>ORÇAMENTO!E19</f>
        <v>0.28750000000000003</v>
      </c>
      <c r="F19" s="34">
        <f>ORÇAMENTO!F19</f>
        <v>4312.500000000001</v>
      </c>
      <c r="G19" s="26">
        <f t="shared" si="0"/>
        <v>718.7500000000001</v>
      </c>
      <c r="H19" s="26">
        <f t="shared" si="0"/>
        <v>718.7500000000001</v>
      </c>
      <c r="I19" s="26">
        <f t="shared" si="0"/>
        <v>718.7500000000001</v>
      </c>
      <c r="J19" s="26">
        <f t="shared" si="0"/>
        <v>718.7500000000001</v>
      </c>
      <c r="K19" s="26">
        <f t="shared" si="0"/>
        <v>718.7500000000001</v>
      </c>
      <c r="L19" s="26">
        <f t="shared" si="0"/>
        <v>718.7500000000001</v>
      </c>
    </row>
    <row r="20" spans="1:12" ht="12.75">
      <c r="A20" s="59"/>
      <c r="B20" s="60"/>
      <c r="C20" s="19">
        <f>ORÇAMENTO!C20</f>
        <v>0</v>
      </c>
      <c r="D20" s="58"/>
      <c r="E20" s="5">
        <f>ORÇAMENTO!E20</f>
        <v>0</v>
      </c>
      <c r="F20" s="34">
        <f>ORÇAMENTO!F20</f>
        <v>0</v>
      </c>
      <c r="G20" s="26">
        <f t="shared" si="0"/>
        <v>0</v>
      </c>
      <c r="H20" s="26">
        <f t="shared" si="0"/>
        <v>0</v>
      </c>
      <c r="I20" s="26">
        <f t="shared" si="0"/>
        <v>0</v>
      </c>
      <c r="J20" s="26">
        <f t="shared" si="0"/>
        <v>0</v>
      </c>
      <c r="K20" s="26">
        <f t="shared" si="0"/>
        <v>0</v>
      </c>
      <c r="L20" s="26">
        <f t="shared" si="0"/>
        <v>0</v>
      </c>
    </row>
    <row r="21" spans="1:12" ht="12.75">
      <c r="A21" s="59"/>
      <c r="B21" s="61" t="s">
        <v>57</v>
      </c>
      <c r="C21" s="19">
        <f>ORÇAMENTO!C21</f>
        <v>0</v>
      </c>
      <c r="D21" s="58"/>
      <c r="E21" s="5">
        <f>ORÇAMENTO!E21</f>
        <v>0</v>
      </c>
      <c r="F21" s="34">
        <f>ORÇAMENTO!F21</f>
        <v>0</v>
      </c>
      <c r="G21" s="26">
        <f t="shared" si="0"/>
        <v>0</v>
      </c>
      <c r="H21" s="26">
        <f t="shared" si="0"/>
        <v>0</v>
      </c>
      <c r="I21" s="26">
        <f t="shared" si="0"/>
        <v>0</v>
      </c>
      <c r="J21" s="26">
        <f t="shared" si="0"/>
        <v>0</v>
      </c>
      <c r="K21" s="26">
        <f t="shared" si="0"/>
        <v>0</v>
      </c>
      <c r="L21" s="26">
        <f t="shared" si="0"/>
        <v>0</v>
      </c>
    </row>
    <row r="22" spans="1:12" ht="12.75">
      <c r="A22" s="59">
        <v>600700</v>
      </c>
      <c r="B22" s="60" t="s">
        <v>51</v>
      </c>
      <c r="C22" s="19">
        <f>ORÇAMENTO!C22</f>
        <v>63</v>
      </c>
      <c r="D22" s="58" t="s">
        <v>14</v>
      </c>
      <c r="E22" s="5">
        <f>ORÇAMENTO!E22</f>
        <v>32.574999999999996</v>
      </c>
      <c r="F22" s="34">
        <f>ORÇAMENTO!F22</f>
        <v>2052.225</v>
      </c>
      <c r="G22" s="26">
        <f t="shared" si="0"/>
        <v>342.03749999999997</v>
      </c>
      <c r="H22" s="26">
        <f t="shared" si="0"/>
        <v>342.03749999999997</v>
      </c>
      <c r="I22" s="26">
        <f t="shared" si="0"/>
        <v>342.03749999999997</v>
      </c>
      <c r="J22" s="26">
        <f t="shared" si="0"/>
        <v>342.03749999999997</v>
      </c>
      <c r="K22" s="26">
        <f t="shared" si="0"/>
        <v>342.03749999999997</v>
      </c>
      <c r="L22" s="26">
        <f t="shared" si="0"/>
        <v>342.03749999999997</v>
      </c>
    </row>
    <row r="23" spans="1:12" ht="12.75">
      <c r="A23" s="6">
        <v>610600</v>
      </c>
      <c r="B23" s="21" t="s">
        <v>53</v>
      </c>
      <c r="C23" s="19">
        <f>ORÇAMENTO!C23</f>
        <v>16</v>
      </c>
      <c r="D23" s="58" t="s">
        <v>7</v>
      </c>
      <c r="E23" s="5">
        <f>ORÇAMENTO!E23</f>
        <v>261.775</v>
      </c>
      <c r="F23" s="34">
        <f>ORÇAMENTO!F23</f>
        <v>4188.4</v>
      </c>
      <c r="G23" s="26">
        <f t="shared" si="0"/>
        <v>698.0666666666666</v>
      </c>
      <c r="H23" s="26">
        <f t="shared" si="0"/>
        <v>698.0666666666666</v>
      </c>
      <c r="I23" s="26">
        <f t="shared" si="0"/>
        <v>698.0666666666666</v>
      </c>
      <c r="J23" s="26">
        <f t="shared" si="0"/>
        <v>698.0666666666666</v>
      </c>
      <c r="K23" s="26">
        <f t="shared" si="0"/>
        <v>698.0666666666666</v>
      </c>
      <c r="L23" s="26">
        <f t="shared" si="0"/>
        <v>698.0666666666666</v>
      </c>
    </row>
    <row r="24" spans="1:12" ht="12.75">
      <c r="A24" s="6">
        <v>610800</v>
      </c>
      <c r="B24" s="21" t="s">
        <v>54</v>
      </c>
      <c r="C24" s="19">
        <f>ORÇAMENTO!C24</f>
        <v>23</v>
      </c>
      <c r="D24" s="58" t="s">
        <v>7</v>
      </c>
      <c r="E24" s="5">
        <f>ORÇAMENTO!E24</f>
        <v>477.525</v>
      </c>
      <c r="F24" s="34">
        <f>ORÇAMENTO!F24</f>
        <v>10983.074999999999</v>
      </c>
      <c r="G24" s="26">
        <f t="shared" si="0"/>
        <v>1830.5124999999998</v>
      </c>
      <c r="H24" s="26">
        <f t="shared" si="0"/>
        <v>1830.5124999999998</v>
      </c>
      <c r="I24" s="26">
        <f t="shared" si="0"/>
        <v>1830.5124999999998</v>
      </c>
      <c r="J24" s="26">
        <f t="shared" si="0"/>
        <v>1830.5124999999998</v>
      </c>
      <c r="K24" s="26">
        <f t="shared" si="0"/>
        <v>1830.5124999999998</v>
      </c>
      <c r="L24" s="26">
        <f t="shared" si="0"/>
        <v>1830.5124999999998</v>
      </c>
    </row>
    <row r="25" spans="1:12" ht="12.75">
      <c r="A25" s="6">
        <v>611000</v>
      </c>
      <c r="B25" s="21" t="s">
        <v>55</v>
      </c>
      <c r="C25" s="19">
        <f>ORÇAMENTO!C25</f>
        <v>3</v>
      </c>
      <c r="D25" s="58" t="s">
        <v>7</v>
      </c>
      <c r="E25" s="5">
        <f>ORÇAMENTO!E25</f>
        <v>602.675</v>
      </c>
      <c r="F25" s="34">
        <f>ORÇAMENTO!F25</f>
        <v>1808.0249999999999</v>
      </c>
      <c r="G25" s="26">
        <f t="shared" si="0"/>
        <v>301.3375</v>
      </c>
      <c r="H25" s="26">
        <f t="shared" si="0"/>
        <v>301.3375</v>
      </c>
      <c r="I25" s="26">
        <f t="shared" si="0"/>
        <v>301.3375</v>
      </c>
      <c r="J25" s="26">
        <f t="shared" si="0"/>
        <v>301.3375</v>
      </c>
      <c r="K25" s="26">
        <f t="shared" si="0"/>
        <v>301.3375</v>
      </c>
      <c r="L25" s="26">
        <f t="shared" si="0"/>
        <v>301.3375</v>
      </c>
    </row>
    <row r="26" spans="1:12" ht="12.75">
      <c r="A26" s="6">
        <v>601200</v>
      </c>
      <c r="B26" s="21" t="s">
        <v>52</v>
      </c>
      <c r="C26" s="19">
        <f>ORÇAMENTO!C26</f>
        <v>63</v>
      </c>
      <c r="D26" s="58" t="s">
        <v>14</v>
      </c>
      <c r="E26" s="5">
        <f>ORÇAMENTO!E26</f>
        <v>40.0625</v>
      </c>
      <c r="F26" s="34">
        <f>ORÇAMENTO!F26</f>
        <v>2523.9375</v>
      </c>
      <c r="G26" s="26">
        <f t="shared" si="0"/>
        <v>420.65625</v>
      </c>
      <c r="H26" s="26">
        <f t="shared" si="0"/>
        <v>420.65625</v>
      </c>
      <c r="I26" s="26">
        <f t="shared" si="0"/>
        <v>420.65625</v>
      </c>
      <c r="J26" s="26">
        <f t="shared" si="0"/>
        <v>420.65625</v>
      </c>
      <c r="K26" s="26">
        <f t="shared" si="0"/>
        <v>420.65625</v>
      </c>
      <c r="L26" s="26">
        <f t="shared" si="0"/>
        <v>420.65625</v>
      </c>
    </row>
    <row r="27" spans="1:12" ht="12.75">
      <c r="A27" s="6"/>
      <c r="B27" s="21"/>
      <c r="C27" s="19">
        <f>ORÇAMENTO!C27</f>
        <v>0</v>
      </c>
      <c r="D27" s="58"/>
      <c r="E27" s="5">
        <f>ORÇAMENTO!E27</f>
        <v>0</v>
      </c>
      <c r="F27" s="34">
        <f>ORÇAMENTO!F27</f>
        <v>0</v>
      </c>
      <c r="G27" s="26">
        <f t="shared" si="0"/>
        <v>0</v>
      </c>
      <c r="H27" s="26">
        <f t="shared" si="0"/>
        <v>0</v>
      </c>
      <c r="I27" s="26">
        <f t="shared" si="0"/>
        <v>0</v>
      </c>
      <c r="J27" s="26">
        <f t="shared" si="0"/>
        <v>0</v>
      </c>
      <c r="K27" s="26">
        <f t="shared" si="0"/>
        <v>0</v>
      </c>
      <c r="L27" s="26">
        <f t="shared" si="0"/>
        <v>0</v>
      </c>
    </row>
    <row r="28" spans="1:12" ht="12.75">
      <c r="A28" s="6"/>
      <c r="B28" s="9" t="s">
        <v>5</v>
      </c>
      <c r="C28" s="19">
        <f>ORÇAMENTO!C28</f>
        <v>0</v>
      </c>
      <c r="D28" s="3"/>
      <c r="E28" s="5">
        <f>ORÇAMENTO!E28</f>
        <v>0</v>
      </c>
      <c r="F28" s="34">
        <f>ORÇAMENTO!F28</f>
        <v>0</v>
      </c>
      <c r="G28" s="26">
        <f t="shared" si="0"/>
        <v>0</v>
      </c>
      <c r="H28" s="26">
        <f t="shared" si="0"/>
        <v>0</v>
      </c>
      <c r="I28" s="26">
        <f t="shared" si="0"/>
        <v>0</v>
      </c>
      <c r="J28" s="26">
        <f t="shared" si="0"/>
        <v>0</v>
      </c>
      <c r="K28" s="26">
        <f t="shared" si="0"/>
        <v>0</v>
      </c>
      <c r="L28" s="26">
        <f t="shared" si="0"/>
        <v>0</v>
      </c>
    </row>
    <row r="29" spans="1:12" ht="12.75">
      <c r="A29" s="6">
        <v>500000</v>
      </c>
      <c r="B29" s="21" t="s">
        <v>46</v>
      </c>
      <c r="C29" s="19">
        <f>ORÇAMENTO!C29</f>
        <v>15000</v>
      </c>
      <c r="D29" s="45" t="s">
        <v>1</v>
      </c>
      <c r="E29" s="5">
        <f>ORÇAMENTO!E29</f>
        <v>4.875</v>
      </c>
      <c r="F29" s="34">
        <f>ORÇAMENTO!F29</f>
        <v>73125</v>
      </c>
      <c r="G29" s="26">
        <f t="shared" si="0"/>
        <v>12187.5</v>
      </c>
      <c r="H29" s="26">
        <f t="shared" si="0"/>
        <v>12187.5</v>
      </c>
      <c r="I29" s="26">
        <f t="shared" si="0"/>
        <v>12187.5</v>
      </c>
      <c r="J29" s="26">
        <f t="shared" si="0"/>
        <v>12187.5</v>
      </c>
      <c r="K29" s="26">
        <f t="shared" si="0"/>
        <v>12187.5</v>
      </c>
      <c r="L29" s="26">
        <f t="shared" si="0"/>
        <v>12187.5</v>
      </c>
    </row>
    <row r="30" spans="1:12" ht="12.75">
      <c r="A30" s="6">
        <v>416010</v>
      </c>
      <c r="B30" s="21" t="s">
        <v>33</v>
      </c>
      <c r="C30" s="19">
        <f>ORÇAMENTO!C30</f>
        <v>2250</v>
      </c>
      <c r="D30" s="6" t="s">
        <v>14</v>
      </c>
      <c r="E30" s="5">
        <f>ORÇAMENTO!E30</f>
        <v>22.400000000000002</v>
      </c>
      <c r="F30" s="34">
        <f>ORÇAMENTO!F30</f>
        <v>50400.00000000001</v>
      </c>
      <c r="G30" s="26">
        <f t="shared" si="0"/>
        <v>8400.000000000002</v>
      </c>
      <c r="H30" s="26">
        <f t="shared" si="0"/>
        <v>8400.000000000002</v>
      </c>
      <c r="I30" s="26">
        <f t="shared" si="0"/>
        <v>8400.000000000002</v>
      </c>
      <c r="J30" s="26">
        <f t="shared" si="0"/>
        <v>8400.000000000002</v>
      </c>
      <c r="K30" s="26">
        <f t="shared" si="0"/>
        <v>8400.000000000002</v>
      </c>
      <c r="L30" s="26">
        <f t="shared" si="0"/>
        <v>8400.000000000002</v>
      </c>
    </row>
    <row r="31" spans="1:12" ht="12.75">
      <c r="A31" s="6">
        <v>532600</v>
      </c>
      <c r="B31" s="3" t="s">
        <v>32</v>
      </c>
      <c r="C31" s="19">
        <f>ORÇAMENTO!C31</f>
        <v>15000</v>
      </c>
      <c r="D31" s="6" t="s">
        <v>1</v>
      </c>
      <c r="E31" s="5">
        <f>ORÇAMENTO!E31</f>
        <v>2.7875</v>
      </c>
      <c r="F31" s="34">
        <f>ORÇAMENTO!F31</f>
        <v>41812.5</v>
      </c>
      <c r="G31" s="26">
        <f t="shared" si="0"/>
        <v>6968.75</v>
      </c>
      <c r="H31" s="26">
        <f t="shared" si="0"/>
        <v>6968.75</v>
      </c>
      <c r="I31" s="26">
        <f t="shared" si="0"/>
        <v>6968.75</v>
      </c>
      <c r="J31" s="26">
        <f t="shared" si="0"/>
        <v>6968.75</v>
      </c>
      <c r="K31" s="26">
        <f t="shared" si="0"/>
        <v>6968.75</v>
      </c>
      <c r="L31" s="26">
        <f t="shared" si="0"/>
        <v>6968.75</v>
      </c>
    </row>
    <row r="32" spans="1:12" ht="12.75">
      <c r="A32" s="6">
        <v>535200</v>
      </c>
      <c r="B32" s="3" t="s">
        <v>11</v>
      </c>
      <c r="C32" s="19">
        <f>ORÇAMENTO!C32</f>
        <v>5000</v>
      </c>
      <c r="D32" s="6" t="s">
        <v>7</v>
      </c>
      <c r="E32" s="5">
        <f>ORÇAMENTO!E32</f>
        <v>13.5625</v>
      </c>
      <c r="F32" s="34">
        <f>ORÇAMENTO!F32</f>
        <v>67812.5</v>
      </c>
      <c r="G32" s="26">
        <f aca="true" t="shared" si="1" ref="G32:L32">$F32/6</f>
        <v>11302.083333333334</v>
      </c>
      <c r="H32" s="26">
        <f t="shared" si="1"/>
        <v>11302.083333333334</v>
      </c>
      <c r="I32" s="26">
        <f t="shared" si="1"/>
        <v>11302.083333333334</v>
      </c>
      <c r="J32" s="26">
        <f t="shared" si="1"/>
        <v>11302.083333333334</v>
      </c>
      <c r="K32" s="26">
        <f t="shared" si="1"/>
        <v>11302.083333333334</v>
      </c>
      <c r="L32" s="26">
        <f t="shared" si="1"/>
        <v>11302.083333333334</v>
      </c>
    </row>
    <row r="33" spans="1:12" ht="12.75">
      <c r="A33" s="6">
        <v>521450</v>
      </c>
      <c r="B33" s="3" t="s">
        <v>12</v>
      </c>
      <c r="C33" s="19">
        <f>ORÇAMENTO!C33</f>
        <v>13500</v>
      </c>
      <c r="D33" s="6" t="s">
        <v>1</v>
      </c>
      <c r="E33" s="5">
        <f>ORÇAMENTO!E33</f>
        <v>29.4625</v>
      </c>
      <c r="F33" s="34">
        <f>ORÇAMENTO!F33</f>
        <v>397743.75</v>
      </c>
      <c r="G33" s="26">
        <f aca="true" t="shared" si="2" ref="G33:L37">$F33/6</f>
        <v>66290.625</v>
      </c>
      <c r="H33" s="26">
        <f t="shared" si="2"/>
        <v>66290.625</v>
      </c>
      <c r="I33" s="26">
        <f t="shared" si="2"/>
        <v>66290.625</v>
      </c>
      <c r="J33" s="26">
        <f t="shared" si="2"/>
        <v>66290.625</v>
      </c>
      <c r="K33" s="26">
        <f t="shared" si="2"/>
        <v>66290.625</v>
      </c>
      <c r="L33" s="26">
        <f t="shared" si="2"/>
        <v>66290.625</v>
      </c>
    </row>
    <row r="34" spans="1:12" ht="12.75">
      <c r="A34" s="6">
        <v>532650</v>
      </c>
      <c r="B34" s="3" t="s">
        <v>8</v>
      </c>
      <c r="C34" s="19">
        <f>ORÇAMENTO!C34</f>
        <v>15000</v>
      </c>
      <c r="D34" s="6" t="s">
        <v>1</v>
      </c>
      <c r="E34" s="5">
        <f>ORÇAMENTO!E34</f>
        <v>1.2875</v>
      </c>
      <c r="F34" s="34">
        <f>ORÇAMENTO!F34</f>
        <v>19312.5</v>
      </c>
      <c r="G34" s="26">
        <f t="shared" si="2"/>
        <v>3218.75</v>
      </c>
      <c r="H34" s="26">
        <f t="shared" si="2"/>
        <v>3218.75</v>
      </c>
      <c r="I34" s="26">
        <f t="shared" si="2"/>
        <v>3218.75</v>
      </c>
      <c r="J34" s="26">
        <f t="shared" si="2"/>
        <v>3218.75</v>
      </c>
      <c r="K34" s="26">
        <f t="shared" si="2"/>
        <v>3218.75</v>
      </c>
      <c r="L34" s="26">
        <f t="shared" si="2"/>
        <v>3218.75</v>
      </c>
    </row>
    <row r="35" spans="1:12" ht="12.75">
      <c r="A35" s="6">
        <v>532700</v>
      </c>
      <c r="B35" s="3" t="s">
        <v>9</v>
      </c>
      <c r="C35" s="19">
        <f>ORÇAMENTO!C35</f>
        <v>15000</v>
      </c>
      <c r="D35" s="6" t="s">
        <v>1</v>
      </c>
      <c r="E35" s="5">
        <f>ORÇAMENTO!E35</f>
        <v>0.7625</v>
      </c>
      <c r="F35" s="34">
        <f>ORÇAMENTO!F35</f>
        <v>11437.5</v>
      </c>
      <c r="G35" s="26">
        <f t="shared" si="2"/>
        <v>1906.25</v>
      </c>
      <c r="H35" s="26">
        <f t="shared" si="2"/>
        <v>1906.25</v>
      </c>
      <c r="I35" s="26">
        <f t="shared" si="2"/>
        <v>1906.25</v>
      </c>
      <c r="J35" s="26">
        <f t="shared" si="2"/>
        <v>1906.25</v>
      </c>
      <c r="K35" s="26">
        <f t="shared" si="2"/>
        <v>1906.25</v>
      </c>
      <c r="L35" s="26">
        <f t="shared" si="2"/>
        <v>1906.25</v>
      </c>
    </row>
    <row r="36" spans="1:12" ht="12.75">
      <c r="A36" s="6">
        <v>575100</v>
      </c>
      <c r="B36" s="3" t="s">
        <v>41</v>
      </c>
      <c r="C36" s="19">
        <f>ORÇAMENTO!C36</f>
        <v>3000</v>
      </c>
      <c r="D36" s="6" t="s">
        <v>1</v>
      </c>
      <c r="E36" s="5">
        <f>ORÇAMENTO!E36</f>
        <v>2.1</v>
      </c>
      <c r="F36" s="34">
        <f>ORÇAMENTO!F36</f>
        <v>6300</v>
      </c>
      <c r="G36" s="26">
        <f t="shared" si="2"/>
        <v>1050</v>
      </c>
      <c r="H36" s="26">
        <f t="shared" si="2"/>
        <v>1050</v>
      </c>
      <c r="I36" s="26">
        <f t="shared" si="2"/>
        <v>1050</v>
      </c>
      <c r="J36" s="26">
        <f t="shared" si="2"/>
        <v>1050</v>
      </c>
      <c r="K36" s="26">
        <f t="shared" si="2"/>
        <v>1050</v>
      </c>
      <c r="L36" s="26">
        <f t="shared" si="2"/>
        <v>1050</v>
      </c>
    </row>
    <row r="37" spans="1:12" ht="13.5" thickBot="1">
      <c r="A37" s="23">
        <v>800000</v>
      </c>
      <c r="B37" s="4" t="s">
        <v>35</v>
      </c>
      <c r="C37" s="31">
        <f>ORÇAMENTO!C37</f>
        <v>3000</v>
      </c>
      <c r="D37" s="23" t="s">
        <v>1</v>
      </c>
      <c r="E37" s="7">
        <f>ORÇAMENTO!E37</f>
        <v>14.212499999999999</v>
      </c>
      <c r="F37" s="35">
        <f>ORÇAMENTO!F37</f>
        <v>42637.49999999999</v>
      </c>
      <c r="G37" s="30">
        <f t="shared" si="2"/>
        <v>7106.249999999999</v>
      </c>
      <c r="H37" s="30">
        <f t="shared" si="2"/>
        <v>7106.249999999999</v>
      </c>
      <c r="I37" s="30">
        <f t="shared" si="2"/>
        <v>7106.249999999999</v>
      </c>
      <c r="J37" s="30">
        <f t="shared" si="2"/>
        <v>7106.249999999999</v>
      </c>
      <c r="K37" s="30">
        <f t="shared" si="2"/>
        <v>7106.249999999999</v>
      </c>
      <c r="L37" s="30">
        <f t="shared" si="2"/>
        <v>7106.249999999999</v>
      </c>
    </row>
    <row r="38" spans="1:12" ht="12.75">
      <c r="A38" s="3"/>
      <c r="B38" s="3"/>
      <c r="C38" s="19"/>
      <c r="D38" s="6"/>
      <c r="E38" s="5"/>
      <c r="F38" s="34"/>
      <c r="G38" s="26"/>
      <c r="H38" s="26"/>
      <c r="I38" s="26"/>
      <c r="J38" s="26"/>
      <c r="K38" s="26"/>
      <c r="L38" s="26"/>
    </row>
    <row r="39" spans="1:12" ht="12.75">
      <c r="A39" s="3"/>
      <c r="B39" s="32" t="s">
        <v>30</v>
      </c>
      <c r="C39" s="25"/>
      <c r="D39" s="25"/>
      <c r="E39" s="26"/>
      <c r="F39" s="36"/>
      <c r="G39" s="26">
        <f aca="true" t="shared" si="3" ref="G39:L39">SUM(G10:G38)</f>
        <v>135574.39375000002</v>
      </c>
      <c r="H39" s="27">
        <f t="shared" si="3"/>
        <v>127366.88125</v>
      </c>
      <c r="I39" s="27">
        <f t="shared" si="3"/>
        <v>127366.88125</v>
      </c>
      <c r="J39" s="27">
        <f t="shared" si="3"/>
        <v>127366.88125</v>
      </c>
      <c r="K39" s="27">
        <f t="shared" si="3"/>
        <v>127366.88125</v>
      </c>
      <c r="L39" s="27">
        <f t="shared" si="3"/>
        <v>127366.88125</v>
      </c>
    </row>
    <row r="40" spans="1:12" ht="12.75">
      <c r="A40" s="3"/>
      <c r="B40" s="32"/>
      <c r="C40" s="25"/>
      <c r="D40" s="25"/>
      <c r="E40" s="26"/>
      <c r="F40" s="36">
        <f>SUM(F10:F37)</f>
        <v>772408.8</v>
      </c>
      <c r="G40" s="26"/>
      <c r="H40" s="27"/>
      <c r="I40" s="27"/>
      <c r="J40" s="27"/>
      <c r="K40" s="27"/>
      <c r="L40" s="27"/>
    </row>
    <row r="41" spans="1:12" s="10" customFormat="1" ht="12.75">
      <c r="A41" s="9"/>
      <c r="B41" s="32" t="s">
        <v>31</v>
      </c>
      <c r="C41" s="38"/>
      <c r="D41" s="38"/>
      <c r="E41" s="39"/>
      <c r="F41" s="36"/>
      <c r="G41" s="39">
        <f>G39</f>
        <v>135574.39375000002</v>
      </c>
      <c r="H41" s="28">
        <f>G41+H39</f>
        <v>262941.275</v>
      </c>
      <c r="I41" s="28">
        <f>H41+I39</f>
        <v>390308.15625</v>
      </c>
      <c r="J41" s="28">
        <f>I41+J39</f>
        <v>517675.0375</v>
      </c>
      <c r="K41" s="28">
        <f>J41+K39</f>
        <v>645041.91875</v>
      </c>
      <c r="L41" s="28">
        <f>K41+L39</f>
        <v>772408.7999999999</v>
      </c>
    </row>
    <row r="42" spans="1:12" ht="13.5" thickBot="1">
      <c r="A42" s="4"/>
      <c r="B42" s="4"/>
      <c r="C42" s="29"/>
      <c r="D42" s="29"/>
      <c r="E42" s="30"/>
      <c r="F42" s="37"/>
      <c r="G42" s="29"/>
      <c r="H42" s="29"/>
      <c r="I42" s="29"/>
      <c r="J42" s="29"/>
      <c r="K42" s="29"/>
      <c r="L42" s="29"/>
    </row>
  </sheetData>
  <sheetProtection/>
  <mergeCells count="1">
    <mergeCell ref="E1:H1"/>
  </mergeCells>
  <printOptions/>
  <pageMargins left="1.1811023622047245" right="0" top="0.984251968503937" bottom="0.984251968503937" header="0.5118110236220472" footer="0.5118110236220472"/>
  <pageSetup fitToHeight="0" fitToWidth="1" horizontalDpi="600" verticalDpi="600" orientation="landscape" paperSize="9" scale="64" r:id="rId2"/>
  <headerFooter alignWithMargins="0">
    <oddFooter>&amp;CAbril/2022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burmester</dc:creator>
  <cp:keywords/>
  <dc:description/>
  <cp:lastModifiedBy>Plan &amp; Projetos</cp:lastModifiedBy>
  <cp:lastPrinted>2022-04-28T13:53:55Z</cp:lastPrinted>
  <dcterms:created xsi:type="dcterms:W3CDTF">2013-04-17T12:12:32Z</dcterms:created>
  <dcterms:modified xsi:type="dcterms:W3CDTF">2022-05-12T13:09:15Z</dcterms:modified>
  <cp:category/>
  <cp:version/>
  <cp:contentType/>
  <cp:contentStatus/>
</cp:coreProperties>
</file>