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3 - ASFALTO SÃO PEDRO\ORÇAMENTO DER - DEFINITIVO\"/>
    </mc:Choice>
  </mc:AlternateContent>
  <xr:revisionPtr revIDLastSave="0" documentId="8_{A7EF9B8E-C93F-4FAD-9BDA-A03771B575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_xlnm.Print_Area" localSheetId="0">Planilha1!$A$1:$U$38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  <c r="O15" i="1"/>
  <c r="Q15" i="1"/>
  <c r="S15" i="1"/>
  <c r="Q14" i="1"/>
  <c r="O14" i="1"/>
  <c r="R25" i="1" l="1"/>
  <c r="P25" i="1"/>
  <c r="T17" i="1"/>
  <c r="T16" i="1"/>
  <c r="T15" i="1"/>
  <c r="T14" i="1"/>
  <c r="T13" i="1"/>
  <c r="T12" i="1"/>
  <c r="T11" i="1"/>
  <c r="S17" i="1"/>
  <c r="S16" i="1"/>
  <c r="S14" i="1"/>
  <c r="S13" i="1"/>
  <c r="S12" i="1"/>
  <c r="S11" i="1"/>
  <c r="S19" i="1" s="1"/>
  <c r="Q17" i="1"/>
  <c r="Q16" i="1"/>
  <c r="Q13" i="1"/>
  <c r="Q12" i="1"/>
  <c r="Q11" i="1"/>
  <c r="Q19" i="1" s="1"/>
  <c r="Q26" i="1" s="1"/>
  <c r="O13" i="1"/>
  <c r="M13" i="1"/>
  <c r="K13" i="1"/>
  <c r="I13" i="1"/>
  <c r="G13" i="1"/>
  <c r="E13" i="1"/>
  <c r="U13" i="1" s="1"/>
  <c r="S27" i="1" l="1"/>
  <c r="S26" i="1"/>
  <c r="S28" i="1" s="1"/>
  <c r="Q27" i="1"/>
  <c r="Q28" i="1" s="1"/>
  <c r="M16" i="1"/>
  <c r="K16" i="1"/>
  <c r="I16" i="1"/>
  <c r="G16" i="1"/>
  <c r="E16" i="1"/>
  <c r="U16" i="1" l="1"/>
  <c r="Y12" i="1"/>
  <c r="Y11" i="1"/>
  <c r="Y18" i="1" s="1"/>
  <c r="O12" i="1" l="1"/>
  <c r="O17" i="1"/>
  <c r="M12" i="1"/>
  <c r="M14" i="1"/>
  <c r="M15" i="1"/>
  <c r="M17" i="1"/>
  <c r="K12" i="1"/>
  <c r="K14" i="1"/>
  <c r="K15" i="1"/>
  <c r="K17" i="1"/>
  <c r="I14" i="1" l="1"/>
  <c r="G14" i="1"/>
  <c r="E14" i="1"/>
  <c r="U14" i="1" s="1"/>
  <c r="I17" i="1" l="1"/>
  <c r="G17" i="1"/>
  <c r="I15" i="1"/>
  <c r="G15" i="1"/>
  <c r="I12" i="1"/>
  <c r="G12" i="1"/>
  <c r="O11" i="1"/>
  <c r="M11" i="1"/>
  <c r="K11" i="1"/>
  <c r="I11" i="1"/>
  <c r="G11" i="1"/>
  <c r="E11" i="1"/>
  <c r="U11" i="1" s="1"/>
  <c r="I19" i="1" l="1"/>
  <c r="G19" i="1"/>
  <c r="O19" i="1"/>
  <c r="M19" i="1"/>
  <c r="M26" i="1" s="1"/>
  <c r="K19" i="1"/>
  <c r="K26" i="1" s="1"/>
  <c r="F25" i="1"/>
  <c r="H25" i="1"/>
  <c r="J25" i="1"/>
  <c r="L25" i="1"/>
  <c r="N25" i="1"/>
  <c r="T25" i="1"/>
  <c r="D25" i="1"/>
  <c r="C19" i="1"/>
  <c r="E12" i="1"/>
  <c r="U12" i="1" s="1"/>
  <c r="E15" i="1"/>
  <c r="U15" i="1" s="1"/>
  <c r="E17" i="1"/>
  <c r="U17" i="1" s="1"/>
  <c r="A12" i="1"/>
  <c r="B5" i="1"/>
  <c r="O26" i="1" l="1"/>
  <c r="O27" i="1"/>
  <c r="P19" i="1"/>
  <c r="R19" i="1"/>
  <c r="I26" i="1"/>
  <c r="I27" i="1"/>
  <c r="N19" i="1"/>
  <c r="J19" i="1"/>
  <c r="H19" i="1"/>
  <c r="F19" i="1"/>
  <c r="L19" i="1"/>
  <c r="U19" i="1" l="1"/>
  <c r="E19" i="1" l="1"/>
  <c r="D19" i="1" s="1"/>
  <c r="T19" i="1" s="1"/>
  <c r="C31" i="1"/>
  <c r="E26" i="1" l="1"/>
  <c r="O28" i="1" l="1"/>
  <c r="M27" i="1"/>
  <c r="E27" i="1"/>
  <c r="G26" i="1"/>
  <c r="U26" i="1" s="1"/>
  <c r="Z15" i="1"/>
  <c r="G27" i="1"/>
  <c r="K27" i="1"/>
  <c r="U27" i="1" l="1"/>
  <c r="G28" i="1"/>
  <c r="M28" i="1"/>
  <c r="K28" i="1"/>
  <c r="I28" i="1"/>
  <c r="E28" i="1"/>
  <c r="U28" i="1" l="1"/>
</calcChain>
</file>

<file path=xl/sharedStrings.xml><?xml version="1.0" encoding="utf-8"?>
<sst xmlns="http://schemas.openxmlformats.org/spreadsheetml/2006/main" count="60" uniqueCount="38">
  <si>
    <t>CRONOGRAMA FISICO ( % )</t>
  </si>
  <si>
    <t>GRUPO DE SERVIÇO</t>
  </si>
  <si>
    <t>PARTICIPAÇÃO</t>
  </si>
  <si>
    <t>Acumulado</t>
  </si>
  <si>
    <t>CRONOGRAMA FINANCEIRO ( R$ )</t>
  </si>
  <si>
    <t xml:space="preserve">Sub-total </t>
  </si>
  <si>
    <t>A REALIZAR (DIAS)</t>
  </si>
  <si>
    <t>A REALIZAR  (DIAS)</t>
  </si>
  <si>
    <t>%</t>
  </si>
  <si>
    <t>R$</t>
  </si>
  <si>
    <t>Item</t>
  </si>
  <si>
    <t xml:space="preserve">Estado </t>
  </si>
  <si>
    <t xml:space="preserve">Municipio </t>
  </si>
  <si>
    <t>Valor
 do item</t>
  </si>
  <si>
    <t>PROPORÇÕES</t>
  </si>
  <si>
    <t>30 Dias</t>
  </si>
  <si>
    <t>60 Dias</t>
  </si>
  <si>
    <t>90 Dias</t>
  </si>
  <si>
    <t>120 Dias</t>
  </si>
  <si>
    <t>150 Dias</t>
  </si>
  <si>
    <t xml:space="preserve"> CRONOGRAMA FÍSICO-FINANCEIRO</t>
  </si>
  <si>
    <t xml:space="preserve">Data: </t>
  </si>
  <si>
    <t>Favor não imprimir este quadro</t>
  </si>
  <si>
    <t>Licitação e Contratação</t>
  </si>
  <si>
    <t>Ligantes Betuminosos</t>
  </si>
  <si>
    <t>Sinalização</t>
  </si>
  <si>
    <t>Responsável Técnico</t>
  </si>
  <si>
    <t>Conselho da Classe/Número do registro</t>
  </si>
  <si>
    <t>Terraplanagem</t>
  </si>
  <si>
    <t>Pavimentação</t>
  </si>
  <si>
    <t>MUNICIPIO: MARIÓPOLIS / PARANÁ</t>
  </si>
  <si>
    <t>OBJETO: RECAPE ASFÁLTICO NA ESTRADA VICINAL MP-010</t>
  </si>
  <si>
    <t>LOCAL DA OBRA: Estrada Vicinal MP-010, inicia próximo a PR-280, sentido a Comunidade São Pedro</t>
  </si>
  <si>
    <t>Drenagem</t>
  </si>
  <si>
    <t>Serviços Complementares</t>
  </si>
  <si>
    <t>180 Dias</t>
  </si>
  <si>
    <t>210 Dias</t>
  </si>
  <si>
    <t>240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</si>
</sst>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0.0000%"/>
    <numFmt numFmtId="166" formatCode="_-* #,##0.00_-;\-* #,##0.00_-;_-* &quot;-&quot;??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39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3" fontId="0" fillId="0" borderId="0" xfId="3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/>
      <protection locked="0"/>
    </xf>
    <xf numFmtId="165" fontId="0" fillId="0" borderId="0" xfId="4" applyNumberFormat="1" applyFont="1" applyAlignment="1" applyProtection="1">
      <alignment vertical="center"/>
      <protection locked="0"/>
    </xf>
    <xf numFmtId="10" fontId="8" fillId="0" borderId="1" xfId="4" applyNumberFormat="1" applyFont="1" applyBorder="1" applyAlignment="1" applyProtection="1">
      <alignment vertical="center"/>
      <protection locked="0"/>
    </xf>
    <xf numFmtId="4" fontId="8" fillId="0" borderId="0" xfId="0" applyNumberFormat="1" applyFont="1"/>
    <xf numFmtId="0" fontId="0" fillId="3" borderId="0" xfId="0" applyFill="1" applyAlignment="1" applyProtection="1">
      <alignment vertical="center"/>
      <protection locked="0"/>
    </xf>
    <xf numFmtId="14" fontId="0" fillId="3" borderId="0" xfId="0" applyNumberFormat="1" applyFill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39" fontId="0" fillId="3" borderId="1" xfId="3" applyNumberFormat="1" applyFont="1" applyFill="1" applyBorder="1" applyAlignment="1" applyProtection="1">
      <alignment vertical="center"/>
      <protection locked="0"/>
    </xf>
    <xf numFmtId="164" fontId="0" fillId="3" borderId="1" xfId="3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horizontal="left" vertical="center"/>
      <protection locked="0"/>
    </xf>
    <xf numFmtId="10" fontId="0" fillId="3" borderId="1" xfId="4" applyNumberFormat="1" applyFont="1" applyFill="1" applyBorder="1" applyAlignment="1" applyProtection="1">
      <alignment vertical="center"/>
      <protection locked="0"/>
    </xf>
    <xf numFmtId="39" fontId="5" fillId="3" borderId="6" xfId="0" applyNumberFormat="1" applyFont="1" applyFill="1" applyBorder="1" applyAlignment="1" applyProtection="1">
      <alignment vertical="center"/>
      <protection locked="0"/>
    </xf>
    <xf numFmtId="10" fontId="0" fillId="3" borderId="6" xfId="4" applyNumberFormat="1" applyFont="1" applyFill="1" applyBorder="1" applyAlignment="1" applyProtection="1">
      <alignment vertical="center"/>
      <protection locked="0"/>
    </xf>
    <xf numFmtId="164" fontId="0" fillId="3" borderId="6" xfId="3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ill="1" applyBorder="1" applyAlignment="1" applyProtection="1">
      <alignment vertical="center"/>
      <protection locked="0"/>
    </xf>
    <xf numFmtId="164" fontId="0" fillId="3" borderId="7" xfId="3" applyNumberFormat="1" applyFont="1" applyFill="1" applyBorder="1" applyAlignment="1" applyProtection="1">
      <alignment vertical="center"/>
      <protection locked="0"/>
    </xf>
    <xf numFmtId="43" fontId="0" fillId="3" borderId="0" xfId="3" applyFont="1" applyFill="1" applyAlignment="1" applyProtection="1">
      <alignment vertical="center"/>
      <protection locked="0"/>
    </xf>
    <xf numFmtId="4" fontId="0" fillId="3" borderId="10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 applyProtection="1">
      <alignment horizontal="right" vertical="center"/>
      <protection locked="0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10" fontId="0" fillId="3" borderId="0" xfId="4" applyNumberFormat="1" applyFont="1" applyFill="1" applyAlignment="1" applyProtection="1">
      <alignment vertical="center"/>
      <protection locked="0"/>
    </xf>
    <xf numFmtId="43" fontId="6" fillId="3" borderId="0" xfId="3" applyFont="1" applyFill="1" applyAlignment="1" applyProtection="1">
      <alignment vertical="center"/>
      <protection locked="0"/>
    </xf>
    <xf numFmtId="10" fontId="6" fillId="3" borderId="0" xfId="4" applyNumberFormat="1" applyFont="1" applyFill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43" fontId="7" fillId="3" borderId="0" xfId="3" applyFont="1" applyFill="1" applyAlignment="1" applyProtection="1">
      <alignment vertical="center"/>
      <protection locked="0"/>
    </xf>
    <xf numFmtId="165" fontId="7" fillId="3" borderId="0" xfId="4" applyNumberFormat="1" applyFont="1" applyFill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43" fontId="7" fillId="3" borderId="0" xfId="3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43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3" borderId="1" xfId="0" applyNumberFormat="1" applyFill="1" applyBorder="1" applyAlignment="1" applyProtection="1">
      <alignment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4" xfId="3" applyNumberFormat="1" applyFont="1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10" fontId="8" fillId="0" borderId="14" xfId="4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/>
    <xf numFmtId="4" fontId="0" fillId="0" borderId="0" xfId="0" applyNumberFormat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9" fontId="8" fillId="0" borderId="0" xfId="0" applyNumberFormat="1" applyFont="1" applyBorder="1" applyAlignment="1" applyProtection="1">
      <alignment vertical="center"/>
      <protection locked="0"/>
    </xf>
    <xf numFmtId="10" fontId="8" fillId="0" borderId="0" xfId="4" applyNumberFormat="1" applyFont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/>
    <xf numFmtId="4" fontId="0" fillId="3" borderId="0" xfId="0" applyNumberFormat="1" applyFill="1" applyAlignment="1" applyProtection="1">
      <alignment vertical="center"/>
      <protection locked="0"/>
    </xf>
    <xf numFmtId="164" fontId="0" fillId="3" borderId="0" xfId="0" applyNumberForma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43" fontId="7" fillId="3" borderId="0" xfId="3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17" fontId="1" fillId="3" borderId="1" xfId="0" applyNumberFormat="1" applyFont="1" applyFill="1" applyBorder="1" applyAlignment="1" applyProtection="1">
      <alignment horizontal="center" vertical="center"/>
      <protection locked="0"/>
    </xf>
    <xf numFmtId="1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</cellXfs>
  <cellStyles count="8">
    <cellStyle name="Moeda 2" xfId="2" xr:uid="{00000000-0005-0000-0000-000000000000}"/>
    <cellStyle name="Moeda 2 2" xfId="6" xr:uid="{00000000-0005-0000-0000-000001000000}"/>
    <cellStyle name="Normal" xfId="0" builtinId="0"/>
    <cellStyle name="Porcentagem" xfId="4" builtinId="5"/>
    <cellStyle name="Vírgula" xfId="3" builtinId="3"/>
    <cellStyle name="Vírgula 2" xfId="1" xr:uid="{00000000-0005-0000-0000-000005000000}"/>
    <cellStyle name="Vírgula 2 2" xfId="5" xr:uid="{00000000-0005-0000-0000-000006000000}"/>
    <cellStyle name="Vírgula 3" xfId="7" xr:uid="{00000000-0005-0000-0000-00000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9"/>
  <sheetViews>
    <sheetView tabSelected="1" topLeftCell="D13" zoomScale="85" zoomScaleNormal="85" workbookViewId="0">
      <selection activeCell="V23" sqref="V23"/>
    </sheetView>
  </sheetViews>
  <sheetFormatPr defaultRowHeight="15" x14ac:dyDescent="0.25"/>
  <cols>
    <col min="1" max="1" width="5.28515625" style="3" customWidth="1"/>
    <col min="2" max="2" width="60.28515625" style="3" bestFit="1" customWidth="1"/>
    <col min="3" max="3" width="14.28515625" style="3" bestFit="1" customWidth="1"/>
    <col min="4" max="4" width="7.7109375" style="3" customWidth="1"/>
    <col min="5" max="5" width="13.7109375" style="3" customWidth="1"/>
    <col min="6" max="6" width="7.7109375" style="3" customWidth="1"/>
    <col min="7" max="7" width="13.7109375" style="3" customWidth="1"/>
    <col min="8" max="8" width="7.7109375" style="3" customWidth="1"/>
    <col min="9" max="9" width="13.7109375" style="3" customWidth="1"/>
    <col min="10" max="10" width="8.140625" style="3" customWidth="1"/>
    <col min="11" max="11" width="13.7109375" style="3" customWidth="1"/>
    <col min="12" max="12" width="9.140625" style="3" customWidth="1"/>
    <col min="13" max="13" width="13.7109375" style="3" customWidth="1"/>
    <col min="14" max="14" width="11.140625" style="3" customWidth="1"/>
    <col min="15" max="19" width="13.7109375" style="3" customWidth="1"/>
    <col min="20" max="20" width="8.7109375" style="3" customWidth="1"/>
    <col min="21" max="21" width="13.7109375" style="3" customWidth="1"/>
    <col min="22" max="23" width="9.140625" style="3"/>
    <col min="24" max="24" width="13.85546875" style="3" customWidth="1"/>
    <col min="25" max="25" width="15.28515625" style="3" customWidth="1"/>
    <col min="26" max="26" width="9.85546875" style="3" customWidth="1"/>
    <col min="27" max="27" width="9.140625" style="3"/>
    <col min="28" max="28" width="10.28515625" style="3" bestFit="1" customWidth="1"/>
    <col min="29" max="16384" width="9.140625" style="3"/>
  </cols>
  <sheetData>
    <row r="1" spans="1:26" ht="21" x14ac:dyDescent="0.25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6" ht="15" customHeight="1" x14ac:dyDescent="0.25">
      <c r="A2" s="76" t="s">
        <v>30</v>
      </c>
      <c r="B2" s="76"/>
      <c r="C2" s="5"/>
      <c r="D2" s="5"/>
      <c r="E2" s="5"/>
      <c r="F2" s="76"/>
      <c r="G2" s="76"/>
      <c r="H2" s="4"/>
      <c r="I2" s="4"/>
      <c r="O2" s="94"/>
      <c r="P2" s="94"/>
      <c r="Q2" s="94"/>
      <c r="R2" s="94"/>
      <c r="S2" s="94"/>
      <c r="T2" s="94"/>
      <c r="U2" s="94"/>
    </row>
    <row r="3" spans="1:26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03"/>
      <c r="P3" s="103"/>
      <c r="Q3" s="103"/>
      <c r="R3" s="103"/>
      <c r="S3" s="103"/>
      <c r="T3" s="103"/>
      <c r="U3" s="103"/>
    </row>
    <row r="4" spans="1:26" x14ac:dyDescent="0.25">
      <c r="A4" s="78" t="s">
        <v>31</v>
      </c>
      <c r="B4" s="78"/>
      <c r="C4" s="78"/>
      <c r="D4" s="78"/>
      <c r="E4" s="78"/>
      <c r="F4" s="78"/>
      <c r="G4" s="15"/>
      <c r="H4" s="15"/>
      <c r="I4" s="15"/>
      <c r="J4" s="15"/>
      <c r="K4" s="15"/>
      <c r="L4" s="15"/>
      <c r="M4" s="15"/>
      <c r="N4" s="15"/>
      <c r="O4" s="103"/>
      <c r="P4" s="103"/>
      <c r="Q4" s="103"/>
      <c r="R4" s="103"/>
      <c r="S4" s="103"/>
      <c r="T4" s="103"/>
      <c r="U4" s="103"/>
    </row>
    <row r="5" spans="1:26" x14ac:dyDescent="0.25">
      <c r="A5" s="15" t="s">
        <v>21</v>
      </c>
      <c r="B5" s="16">
        <f ca="1">TODAY()</f>
        <v>43900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03"/>
      <c r="P5" s="103"/>
      <c r="Q5" s="103"/>
      <c r="R5" s="103"/>
      <c r="S5" s="103"/>
      <c r="T5" s="103"/>
      <c r="U5" s="103"/>
      <c r="X5" s="95" t="s">
        <v>22</v>
      </c>
      <c r="Y5" s="96"/>
      <c r="Z5" s="96"/>
    </row>
    <row r="6" spans="1:26" ht="15.75" thickBo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04"/>
      <c r="P6" s="104"/>
      <c r="Q6" s="104"/>
      <c r="R6" s="104"/>
      <c r="S6" s="104"/>
      <c r="T6" s="104"/>
      <c r="U6" s="104"/>
      <c r="X6" s="96"/>
      <c r="Y6" s="96"/>
      <c r="Z6" s="96"/>
    </row>
    <row r="7" spans="1:26" ht="15" customHeight="1" x14ac:dyDescent="0.25">
      <c r="A7" s="89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X7" s="96"/>
      <c r="Y7" s="96"/>
      <c r="Z7" s="96"/>
    </row>
    <row r="8" spans="1:26" x14ac:dyDescent="0.25">
      <c r="A8" s="79" t="s">
        <v>10</v>
      </c>
      <c r="B8" s="80" t="s">
        <v>1</v>
      </c>
      <c r="C8" s="80" t="s">
        <v>7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8"/>
      <c r="X8" s="97"/>
      <c r="Y8" s="97"/>
      <c r="Z8" s="97"/>
    </row>
    <row r="9" spans="1:26" ht="24.75" customHeight="1" x14ac:dyDescent="0.25">
      <c r="A9" s="79"/>
      <c r="B9" s="80"/>
      <c r="C9" s="52"/>
      <c r="D9" s="81" t="s">
        <v>15</v>
      </c>
      <c r="E9" s="81"/>
      <c r="F9" s="81" t="s">
        <v>16</v>
      </c>
      <c r="G9" s="81"/>
      <c r="H9" s="81" t="s">
        <v>17</v>
      </c>
      <c r="I9" s="81"/>
      <c r="J9" s="81" t="s">
        <v>18</v>
      </c>
      <c r="K9" s="81"/>
      <c r="L9" s="81" t="s">
        <v>19</v>
      </c>
      <c r="M9" s="81"/>
      <c r="N9" s="81" t="s">
        <v>35</v>
      </c>
      <c r="O9" s="81"/>
      <c r="P9" s="81" t="s">
        <v>36</v>
      </c>
      <c r="Q9" s="81"/>
      <c r="R9" s="81" t="s">
        <v>37</v>
      </c>
      <c r="S9" s="81"/>
      <c r="T9" s="92" t="s">
        <v>3</v>
      </c>
      <c r="U9" s="93"/>
      <c r="X9" s="98" t="s">
        <v>14</v>
      </c>
      <c r="Y9" s="98"/>
      <c r="Z9" s="98"/>
    </row>
    <row r="10" spans="1:26" x14ac:dyDescent="0.25">
      <c r="A10" s="51"/>
      <c r="B10" s="52"/>
      <c r="C10" s="53" t="s">
        <v>13</v>
      </c>
      <c r="D10" s="54" t="s">
        <v>8</v>
      </c>
      <c r="E10" s="54" t="s">
        <v>9</v>
      </c>
      <c r="F10" s="54" t="s">
        <v>8</v>
      </c>
      <c r="G10" s="54" t="s">
        <v>9</v>
      </c>
      <c r="H10" s="54" t="s">
        <v>8</v>
      </c>
      <c r="I10" s="54" t="s">
        <v>9</v>
      </c>
      <c r="J10" s="54" t="s">
        <v>8</v>
      </c>
      <c r="K10" s="54" t="s">
        <v>9</v>
      </c>
      <c r="L10" s="54" t="s">
        <v>8</v>
      </c>
      <c r="M10" s="54" t="s">
        <v>9</v>
      </c>
      <c r="N10" s="54" t="s">
        <v>8</v>
      </c>
      <c r="O10" s="54" t="s">
        <v>9</v>
      </c>
      <c r="P10" s="54" t="s">
        <v>8</v>
      </c>
      <c r="Q10" s="54" t="s">
        <v>9</v>
      </c>
      <c r="R10" s="54" t="s">
        <v>8</v>
      </c>
      <c r="S10" s="54" t="s">
        <v>9</v>
      </c>
      <c r="T10" s="54" t="s">
        <v>8</v>
      </c>
      <c r="U10" s="56" t="s">
        <v>9</v>
      </c>
      <c r="X10" s="6"/>
      <c r="Y10" s="2" t="s">
        <v>9</v>
      </c>
      <c r="Z10" s="2" t="s">
        <v>8</v>
      </c>
    </row>
    <row r="11" spans="1:26" x14ac:dyDescent="0.25">
      <c r="A11" s="51">
        <v>1</v>
      </c>
      <c r="B11" s="17" t="s">
        <v>23</v>
      </c>
      <c r="C11" s="18">
        <v>0</v>
      </c>
      <c r="D11" s="55">
        <v>0.5</v>
      </c>
      <c r="E11" s="19">
        <f>TRUNC($C11*D11,2)</f>
        <v>0</v>
      </c>
      <c r="F11" s="55">
        <v>0.5</v>
      </c>
      <c r="G11" s="19">
        <f t="shared" ref="G11" si="0">TRUNC($C11*F11,2)</f>
        <v>0</v>
      </c>
      <c r="H11" s="55">
        <v>0</v>
      </c>
      <c r="I11" s="19">
        <f t="shared" ref="I11" si="1">TRUNC($C11*H11,2)</f>
        <v>0</v>
      </c>
      <c r="J11" s="55">
        <v>0</v>
      </c>
      <c r="K11" s="19">
        <f t="shared" ref="K11:K17" si="2">TRUNC($C11*J11,2)</f>
        <v>0</v>
      </c>
      <c r="L11" s="55">
        <v>0</v>
      </c>
      <c r="M11" s="19">
        <f t="shared" ref="M11:M17" si="3">TRUNC($C11*L11,2)</f>
        <v>0</v>
      </c>
      <c r="N11" s="55">
        <v>0</v>
      </c>
      <c r="O11" s="19">
        <f t="shared" ref="O11:O17" si="4">TRUNC($C11*N11,2)</f>
        <v>0</v>
      </c>
      <c r="P11" s="55">
        <v>0</v>
      </c>
      <c r="Q11" s="19">
        <f t="shared" ref="Q11:Q17" si="5">TRUNC($C11*P11,2)</f>
        <v>0</v>
      </c>
      <c r="R11" s="55">
        <v>0</v>
      </c>
      <c r="S11" s="19">
        <f t="shared" ref="S11:S17" si="6">TRUNC($C11*R11,2)</f>
        <v>0</v>
      </c>
      <c r="T11" s="55">
        <f>SUM(D11,F11,H11,J11,L11,N11,P11,R11)</f>
        <v>1</v>
      </c>
      <c r="U11" s="57">
        <f>SUM(E11,G11,I11,K11,M11,O11,Q11,S11)</f>
        <v>0</v>
      </c>
      <c r="X11" s="6" t="s">
        <v>11</v>
      </c>
      <c r="Y11" s="63">
        <f>TRUNC(ROUND($Y$15*Z11,2),2)</f>
        <v>4638990.71</v>
      </c>
      <c r="Z11" s="13">
        <v>0.95</v>
      </c>
    </row>
    <row r="12" spans="1:26" x14ac:dyDescent="0.25">
      <c r="A12" s="51">
        <f>A11+1</f>
        <v>2</v>
      </c>
      <c r="B12" s="20" t="s">
        <v>28</v>
      </c>
      <c r="C12" s="18">
        <v>12320</v>
      </c>
      <c r="D12" s="21">
        <v>0</v>
      </c>
      <c r="E12" s="19">
        <f>TRUNC($C12*D12,2)</f>
        <v>0</v>
      </c>
      <c r="F12" s="21">
        <v>0</v>
      </c>
      <c r="G12" s="19">
        <f t="shared" ref="G12:G17" si="7">TRUNC($C12*F12,2)</f>
        <v>0</v>
      </c>
      <c r="H12" s="21">
        <v>0.2</v>
      </c>
      <c r="I12" s="19">
        <f t="shared" ref="I12:I17" si="8">TRUNC($C12*H12,2)</f>
        <v>2464</v>
      </c>
      <c r="J12" s="55">
        <v>0.2</v>
      </c>
      <c r="K12" s="19">
        <f t="shared" si="2"/>
        <v>2464</v>
      </c>
      <c r="L12" s="55">
        <v>0.2</v>
      </c>
      <c r="M12" s="19">
        <f t="shared" si="3"/>
        <v>2464</v>
      </c>
      <c r="N12" s="55">
        <v>0.2</v>
      </c>
      <c r="O12" s="19">
        <f t="shared" si="4"/>
        <v>2464</v>
      </c>
      <c r="P12" s="55">
        <v>0.2</v>
      </c>
      <c r="Q12" s="19">
        <f t="shared" si="5"/>
        <v>2464</v>
      </c>
      <c r="R12" s="55">
        <v>0</v>
      </c>
      <c r="S12" s="19">
        <f t="shared" si="6"/>
        <v>0</v>
      </c>
      <c r="T12" s="55">
        <f t="shared" ref="T12:T17" si="9">SUM(D12,F12,H12,J12,L12,N12,P12,R12)</f>
        <v>1</v>
      </c>
      <c r="U12" s="57">
        <f t="shared" ref="U12:U17" si="10">SUM(E12,G12,I12,K12,M12,O12,Q12,S12)</f>
        <v>12320</v>
      </c>
      <c r="V12" s="60"/>
      <c r="X12" s="6" t="s">
        <v>12</v>
      </c>
      <c r="Y12" s="63">
        <f>TRUNC(ROUND($Y$15*Z12,2),2)</f>
        <v>244157.41</v>
      </c>
      <c r="Z12" s="13">
        <v>0.05</v>
      </c>
    </row>
    <row r="13" spans="1:26" x14ac:dyDescent="0.25">
      <c r="A13" s="70">
        <v>3</v>
      </c>
      <c r="B13" s="20" t="s">
        <v>33</v>
      </c>
      <c r="C13" s="18">
        <v>42224</v>
      </c>
      <c r="D13" s="21">
        <v>0</v>
      </c>
      <c r="E13" s="19">
        <f>TRUNC($C13*D13,2)</f>
        <v>0</v>
      </c>
      <c r="F13" s="21">
        <v>0</v>
      </c>
      <c r="G13" s="19">
        <f t="shared" ref="G13" si="11">TRUNC($C13*F13,2)</f>
        <v>0</v>
      </c>
      <c r="H13" s="21">
        <v>0.16</v>
      </c>
      <c r="I13" s="19">
        <f t="shared" ref="I13" si="12">TRUNC($C13*H13,2)</f>
        <v>6755.84</v>
      </c>
      <c r="J13" s="55">
        <v>0.16</v>
      </c>
      <c r="K13" s="19">
        <f t="shared" ref="K13" si="13">TRUNC($C13*J13,2)</f>
        <v>6755.84</v>
      </c>
      <c r="L13" s="55">
        <v>0.16</v>
      </c>
      <c r="M13" s="19">
        <f t="shared" ref="M13" si="14">TRUNC($C13*L13,2)</f>
        <v>6755.84</v>
      </c>
      <c r="N13" s="55">
        <v>0.17</v>
      </c>
      <c r="O13" s="19">
        <f t="shared" si="4"/>
        <v>7178.08</v>
      </c>
      <c r="P13" s="55">
        <v>0.17</v>
      </c>
      <c r="Q13" s="19">
        <f t="shared" si="5"/>
        <v>7178.08</v>
      </c>
      <c r="R13" s="55">
        <v>0.18</v>
      </c>
      <c r="S13" s="19">
        <f t="shared" si="6"/>
        <v>7600.32</v>
      </c>
      <c r="T13" s="55">
        <f t="shared" si="9"/>
        <v>1</v>
      </c>
      <c r="U13" s="57">
        <f t="shared" si="10"/>
        <v>42224</v>
      </c>
      <c r="V13" s="60"/>
      <c r="X13" s="61"/>
      <c r="Y13" s="71"/>
      <c r="Z13" s="62"/>
    </row>
    <row r="14" spans="1:26" x14ac:dyDescent="0.25">
      <c r="A14" s="58">
        <v>4</v>
      </c>
      <c r="B14" s="20" t="s">
        <v>29</v>
      </c>
      <c r="C14" s="18">
        <v>1895742.45</v>
      </c>
      <c r="D14" s="21">
        <v>0</v>
      </c>
      <c r="E14" s="19">
        <f>TRUNC($C14*D14,2)</f>
        <v>0</v>
      </c>
      <c r="F14" s="21">
        <v>0</v>
      </c>
      <c r="G14" s="19">
        <f t="shared" ref="G14" si="15">TRUNC($C14*F14,2)</f>
        <v>0</v>
      </c>
      <c r="H14" s="21">
        <v>0.16</v>
      </c>
      <c r="I14" s="19">
        <f t="shared" ref="I14" si="16">TRUNC($C14*H14,2)</f>
        <v>303318.78999999998</v>
      </c>
      <c r="J14" s="55">
        <v>0.16</v>
      </c>
      <c r="K14" s="19">
        <f t="shared" si="2"/>
        <v>303318.78999999998</v>
      </c>
      <c r="L14" s="55">
        <v>0.16</v>
      </c>
      <c r="M14" s="19">
        <f t="shared" si="3"/>
        <v>303318.78999999998</v>
      </c>
      <c r="N14" s="55">
        <v>0.17</v>
      </c>
      <c r="O14" s="19">
        <f>TRUNC($C14*N14,2)+0.01</f>
        <v>322276.22000000003</v>
      </c>
      <c r="P14" s="55">
        <v>0.17</v>
      </c>
      <c r="Q14" s="19">
        <f>TRUNC($C14*P14,2)+0.01</f>
        <v>322276.22000000003</v>
      </c>
      <c r="R14" s="55">
        <v>0.18</v>
      </c>
      <c r="S14" s="19">
        <f t="shared" si="6"/>
        <v>341233.64</v>
      </c>
      <c r="T14" s="55">
        <f t="shared" si="9"/>
        <v>1</v>
      </c>
      <c r="U14" s="57">
        <f t="shared" si="10"/>
        <v>1895742.4499999997</v>
      </c>
      <c r="V14" s="60"/>
      <c r="X14" s="61"/>
      <c r="Y14" s="14"/>
      <c r="Z14" s="62"/>
    </row>
    <row r="15" spans="1:26" x14ac:dyDescent="0.25">
      <c r="A15" s="58">
        <v>5</v>
      </c>
      <c r="B15" s="20" t="s">
        <v>24</v>
      </c>
      <c r="C15" s="18">
        <v>1335787.98</v>
      </c>
      <c r="D15" s="21">
        <v>0</v>
      </c>
      <c r="E15" s="19">
        <f t="shared" ref="E15:E17" si="17">TRUNC($C15*D15,2)</f>
        <v>0</v>
      </c>
      <c r="F15" s="21">
        <v>0</v>
      </c>
      <c r="G15" s="19">
        <f t="shared" si="7"/>
        <v>0</v>
      </c>
      <c r="H15" s="21">
        <v>0.16</v>
      </c>
      <c r="I15" s="19">
        <f t="shared" si="8"/>
        <v>213726.07</v>
      </c>
      <c r="J15" s="55">
        <v>0.16</v>
      </c>
      <c r="K15" s="19">
        <f t="shared" si="2"/>
        <v>213726.07</v>
      </c>
      <c r="L15" s="55">
        <v>0.16</v>
      </c>
      <c r="M15" s="19">
        <f t="shared" si="3"/>
        <v>213726.07</v>
      </c>
      <c r="N15" s="55">
        <v>0.17</v>
      </c>
      <c r="O15" s="19">
        <f>TRUNC($C15*N15,2)+0.01</f>
        <v>227083.96000000002</v>
      </c>
      <c r="P15" s="55">
        <v>0.17</v>
      </c>
      <c r="Q15" s="19">
        <f>TRUNC($C15*P15,2)+0.01</f>
        <v>227083.96000000002</v>
      </c>
      <c r="R15" s="55">
        <v>0.18</v>
      </c>
      <c r="S15" s="19">
        <f>TRUNC($C15*R15,2)+0.02</f>
        <v>240441.84999999998</v>
      </c>
      <c r="T15" s="55">
        <f t="shared" si="9"/>
        <v>1</v>
      </c>
      <c r="U15" s="57">
        <f t="shared" si="10"/>
        <v>1335787.98</v>
      </c>
      <c r="V15" s="60"/>
      <c r="X15" s="6" t="s">
        <v>5</v>
      </c>
      <c r="Y15" s="1">
        <v>4883148.12</v>
      </c>
      <c r="Z15" s="13">
        <f>Z12+Z11</f>
        <v>1</v>
      </c>
    </row>
    <row r="16" spans="1:26" x14ac:dyDescent="0.25">
      <c r="A16" s="65">
        <v>6</v>
      </c>
      <c r="B16" s="17" t="s">
        <v>25</v>
      </c>
      <c r="C16" s="18">
        <v>89590.09</v>
      </c>
      <c r="D16" s="21">
        <v>0</v>
      </c>
      <c r="E16" s="19">
        <f t="shared" si="17"/>
        <v>0</v>
      </c>
      <c r="F16" s="21">
        <v>0</v>
      </c>
      <c r="G16" s="19">
        <f t="shared" si="7"/>
        <v>0</v>
      </c>
      <c r="H16" s="21">
        <v>0</v>
      </c>
      <c r="I16" s="19">
        <f t="shared" si="8"/>
        <v>0</v>
      </c>
      <c r="J16" s="55">
        <v>0</v>
      </c>
      <c r="K16" s="19">
        <f t="shared" si="2"/>
        <v>0</v>
      </c>
      <c r="L16" s="55">
        <v>0</v>
      </c>
      <c r="M16" s="19">
        <f t="shared" si="3"/>
        <v>0</v>
      </c>
      <c r="N16" s="55">
        <v>0</v>
      </c>
      <c r="O16" s="19">
        <f>TRUNC($C16*N16,2)</f>
        <v>0</v>
      </c>
      <c r="P16" s="55">
        <v>0</v>
      </c>
      <c r="Q16" s="19">
        <f t="shared" si="5"/>
        <v>0</v>
      </c>
      <c r="R16" s="55">
        <v>1</v>
      </c>
      <c r="S16" s="19">
        <f t="shared" si="6"/>
        <v>89590.09</v>
      </c>
      <c r="T16" s="55">
        <f t="shared" si="9"/>
        <v>1</v>
      </c>
      <c r="U16" s="57">
        <f t="shared" si="10"/>
        <v>89590.09</v>
      </c>
      <c r="V16" s="60"/>
      <c r="X16" s="67"/>
      <c r="Y16" s="68"/>
      <c r="Z16" s="69"/>
    </row>
    <row r="17" spans="1:28" x14ac:dyDescent="0.25">
      <c r="A17" s="65">
        <v>7</v>
      </c>
      <c r="B17" s="20" t="s">
        <v>34</v>
      </c>
      <c r="C17" s="18">
        <v>115360</v>
      </c>
      <c r="D17" s="21">
        <v>0</v>
      </c>
      <c r="E17" s="19">
        <f t="shared" si="17"/>
        <v>0</v>
      </c>
      <c r="F17" s="21">
        <v>0</v>
      </c>
      <c r="G17" s="19">
        <f t="shared" si="7"/>
        <v>0</v>
      </c>
      <c r="H17" s="21">
        <v>0</v>
      </c>
      <c r="I17" s="19">
        <f t="shared" si="8"/>
        <v>0</v>
      </c>
      <c r="J17" s="55">
        <v>0</v>
      </c>
      <c r="K17" s="19">
        <f t="shared" si="2"/>
        <v>0</v>
      </c>
      <c r="L17" s="55">
        <v>0</v>
      </c>
      <c r="M17" s="19">
        <f t="shared" si="3"/>
        <v>0</v>
      </c>
      <c r="N17" s="55">
        <v>0</v>
      </c>
      <c r="O17" s="19">
        <f t="shared" si="4"/>
        <v>0</v>
      </c>
      <c r="P17" s="55">
        <v>0</v>
      </c>
      <c r="Q17" s="19">
        <f t="shared" si="5"/>
        <v>0</v>
      </c>
      <c r="R17" s="55">
        <v>1</v>
      </c>
      <c r="S17" s="19">
        <f t="shared" si="6"/>
        <v>115360</v>
      </c>
      <c r="T17" s="55">
        <f t="shared" si="9"/>
        <v>1</v>
      </c>
      <c r="U17" s="57">
        <f t="shared" si="10"/>
        <v>115360</v>
      </c>
      <c r="V17" s="60"/>
    </row>
    <row r="18" spans="1:28" x14ac:dyDescent="0.25">
      <c r="A18" s="79">
        <v>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  <c r="X18" s="7"/>
      <c r="Y18" s="66">
        <f>Y11+Y12</f>
        <v>4883148.12</v>
      </c>
      <c r="Z18" s="8"/>
      <c r="AA18" s="8"/>
    </row>
    <row r="19" spans="1:28" ht="15.75" thickBot="1" x14ac:dyDescent="0.3">
      <c r="A19" s="99"/>
      <c r="B19" s="100"/>
      <c r="C19" s="22">
        <f>SUM(C11:C17)</f>
        <v>3491024.5199999996</v>
      </c>
      <c r="D19" s="23">
        <f>TRUNC(ROUND(E19/$C$19,2),2)</f>
        <v>0</v>
      </c>
      <c r="E19" s="24">
        <f>SUM(E11:E17)</f>
        <v>0</v>
      </c>
      <c r="F19" s="23">
        <f t="shared" ref="F19" si="18">TRUNC(ROUND(G19/$C$19,2),2)</f>
        <v>0</v>
      </c>
      <c r="G19" s="24">
        <f>SUM(G11:G17)</f>
        <v>0</v>
      </c>
      <c r="H19" s="23">
        <f t="shared" ref="H19" si="19">TRUNC(ROUND(I19/$C$19,2),2)</f>
        <v>0.15</v>
      </c>
      <c r="I19" s="24">
        <f>SUM(I11:I17)</f>
        <v>526264.69999999995</v>
      </c>
      <c r="J19" s="23">
        <f t="shared" ref="J19" si="20">TRUNC(ROUND(K19/$C$19,2),2)</f>
        <v>0.15</v>
      </c>
      <c r="K19" s="24">
        <f>SUM(K11:K17)</f>
        <v>526264.69999999995</v>
      </c>
      <c r="L19" s="23">
        <f t="shared" ref="L19" si="21">TRUNC(ROUND(M19/$C$19,2),2)</f>
        <v>0.15</v>
      </c>
      <c r="M19" s="24">
        <f>SUM(M11:M17)</f>
        <v>526264.69999999995</v>
      </c>
      <c r="N19" s="23">
        <f t="shared" ref="N19" si="22">TRUNC(ROUND(O19/$C$19,2),2)</f>
        <v>0.16</v>
      </c>
      <c r="O19" s="24">
        <f>SUM(O11:O17)</f>
        <v>559002.26</v>
      </c>
      <c r="P19" s="23">
        <f t="shared" ref="P19" si="23">TRUNC(ROUND(Q19/$C$19,2),2)</f>
        <v>0.16</v>
      </c>
      <c r="Q19" s="24">
        <f>SUM(Q11:Q17)</f>
        <v>559002.26</v>
      </c>
      <c r="R19" s="23">
        <f t="shared" ref="R19" si="24">TRUNC(ROUND(S19/$C$19,2),2)</f>
        <v>0.23</v>
      </c>
      <c r="S19" s="24">
        <f>SUM(S11:S17)</f>
        <v>794225.9</v>
      </c>
      <c r="T19" s="25">
        <f>SUM(D19,F19,H19,J19,L19,N19,P19,R19)</f>
        <v>1</v>
      </c>
      <c r="U19" s="26">
        <f>SUM(U11:U17)</f>
        <v>3491024.5199999996</v>
      </c>
    </row>
    <row r="20" spans="1:28" x14ac:dyDescent="0.25">
      <c r="A20" s="15"/>
      <c r="B20" s="15"/>
      <c r="C20" s="2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73"/>
    </row>
    <row r="21" spans="1:28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X21" s="59"/>
      <c r="Y21" s="59"/>
      <c r="Z21" s="59"/>
      <c r="AA21" s="59"/>
      <c r="AB21" s="10"/>
    </row>
    <row r="22" spans="1:28" ht="15.75" thickBo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X22" s="59"/>
      <c r="Y22" s="59"/>
      <c r="Z22" s="59"/>
      <c r="AA22" s="59"/>
      <c r="AB22" s="10"/>
    </row>
    <row r="23" spans="1:28" x14ac:dyDescent="0.25">
      <c r="A23" s="85" t="s">
        <v>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X23" s="59"/>
      <c r="Y23" s="59"/>
      <c r="Z23" s="59"/>
      <c r="AA23" s="59"/>
      <c r="AB23" s="10"/>
    </row>
    <row r="24" spans="1:28" x14ac:dyDescent="0.25">
      <c r="A24" s="79" t="s">
        <v>10</v>
      </c>
      <c r="B24" s="80" t="s">
        <v>2</v>
      </c>
      <c r="C24" s="80" t="s">
        <v>6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8"/>
    </row>
    <row r="25" spans="1:28" ht="26.25" customHeight="1" x14ac:dyDescent="0.25">
      <c r="A25" s="79"/>
      <c r="B25" s="80"/>
      <c r="C25" s="28"/>
      <c r="D25" s="81" t="str">
        <f>D9</f>
        <v>30 Dias</v>
      </c>
      <c r="E25" s="81"/>
      <c r="F25" s="81" t="str">
        <f t="shared" ref="F25" si="25">F9</f>
        <v>60 Dias</v>
      </c>
      <c r="G25" s="81"/>
      <c r="H25" s="81" t="str">
        <f t="shared" ref="H25" si="26">H9</f>
        <v>90 Dias</v>
      </c>
      <c r="I25" s="81"/>
      <c r="J25" s="81" t="str">
        <f t="shared" ref="J25" si="27">J9</f>
        <v>120 Dias</v>
      </c>
      <c r="K25" s="81"/>
      <c r="L25" s="81" t="str">
        <f t="shared" ref="L25" si="28">L9</f>
        <v>150 Dias</v>
      </c>
      <c r="M25" s="81"/>
      <c r="N25" s="81" t="str">
        <f t="shared" ref="N25:P25" si="29">N9</f>
        <v>180 Dias</v>
      </c>
      <c r="O25" s="81"/>
      <c r="P25" s="81" t="str">
        <f t="shared" si="29"/>
        <v>210 Dias</v>
      </c>
      <c r="Q25" s="81"/>
      <c r="R25" s="81" t="str">
        <f t="shared" ref="R25" si="30">R9</f>
        <v>240 Dias</v>
      </c>
      <c r="S25" s="81"/>
      <c r="T25" s="81" t="str">
        <f t="shared" ref="T25" si="31">T9</f>
        <v>Acumulado</v>
      </c>
      <c r="U25" s="84"/>
    </row>
    <row r="26" spans="1:28" x14ac:dyDescent="0.25">
      <c r="A26" s="51">
        <v>1</v>
      </c>
      <c r="B26" s="29" t="s">
        <v>11</v>
      </c>
      <c r="C26" s="30"/>
      <c r="D26" s="28"/>
      <c r="E26" s="31">
        <f>TRUNC(ROUND(E$19*$Z$11,2),2)</f>
        <v>0</v>
      </c>
      <c r="F26" s="28"/>
      <c r="G26" s="31">
        <f>TRUNC(ROUND(G$19*$Z$11,2),2)</f>
        <v>0</v>
      </c>
      <c r="H26" s="28"/>
      <c r="I26" s="31">
        <f>TRUNC(ROUND(I$19*$Z$11,2),2)-0.01</f>
        <v>499951.45999999996</v>
      </c>
      <c r="J26" s="28"/>
      <c r="K26" s="31">
        <f>TRUNC(ROUND(K$19*$Z$11,2),2)-0.01</f>
        <v>499951.45999999996</v>
      </c>
      <c r="L26" s="28"/>
      <c r="M26" s="31">
        <f>TRUNC(ROUND(M$19*$Z$11,2),2)-0.01</f>
        <v>499951.45999999996</v>
      </c>
      <c r="N26" s="28"/>
      <c r="O26" s="31">
        <f>TRUNC(ROUND(O$19*$Z$11,2),2)+0.01</f>
        <v>531052.16</v>
      </c>
      <c r="P26" s="28"/>
      <c r="Q26" s="31">
        <f>TRUNC(ROUND(Q$19*$Z$11,2),2)</f>
        <v>531052.15</v>
      </c>
      <c r="R26" s="28"/>
      <c r="S26" s="31">
        <f>TRUNC(ROUND(S$19*$Z$11,2),2)-0.01</f>
        <v>754514.6</v>
      </c>
      <c r="T26" s="28"/>
      <c r="U26" s="32">
        <f>SUM(E26,G26,I26,K26,M26,O26,Q26,S26)</f>
        <v>3316473.29</v>
      </c>
      <c r="V26" s="64"/>
    </row>
    <row r="27" spans="1:28" x14ac:dyDescent="0.25">
      <c r="A27" s="51">
        <v>2</v>
      </c>
      <c r="B27" s="29" t="s">
        <v>12</v>
      </c>
      <c r="C27" s="30"/>
      <c r="D27" s="28"/>
      <c r="E27" s="31">
        <f>TRUNC(ROUND(E$19*$Z$12,2),2)</f>
        <v>0</v>
      </c>
      <c r="F27" s="28"/>
      <c r="G27" s="31">
        <f>TRUNC(ROUND(G$19*$Z$12,2),2)</f>
        <v>0</v>
      </c>
      <c r="H27" s="28"/>
      <c r="I27" s="31">
        <f>TRUNC(ROUND(I$19*$Z$12,2),2)</f>
        <v>26313.24</v>
      </c>
      <c r="J27" s="28"/>
      <c r="K27" s="31">
        <f>TRUNC(ROUND(K$19*$Z$12,2),2)</f>
        <v>26313.24</v>
      </c>
      <c r="L27" s="28"/>
      <c r="M27" s="31">
        <f>TRUNC(ROUND(M$19*$Z$12,2),2)</f>
        <v>26313.24</v>
      </c>
      <c r="N27" s="28"/>
      <c r="O27" s="31">
        <f>TRUNC(ROUND(O$19*$Z$12,2),2)-0.01</f>
        <v>27950.100000000002</v>
      </c>
      <c r="P27" s="28"/>
      <c r="Q27" s="31">
        <f>TRUNC(ROUND(Q$19*$Z$12,2),2)</f>
        <v>27950.11</v>
      </c>
      <c r="R27" s="28"/>
      <c r="S27" s="31">
        <f>TRUNC(ROUND(S$19*$Z$12,2),2)</f>
        <v>39711.300000000003</v>
      </c>
      <c r="T27" s="28"/>
      <c r="U27" s="32">
        <f>SUM(E27,G27,I27,K27,M27,O27,Q27,S27)</f>
        <v>174551.22999999998</v>
      </c>
      <c r="V27" s="64"/>
    </row>
    <row r="28" spans="1:28" ht="15.75" thickBot="1" x14ac:dyDescent="0.3">
      <c r="A28" s="33">
        <v>3</v>
      </c>
      <c r="B28" s="34" t="s">
        <v>5</v>
      </c>
      <c r="C28" s="35"/>
      <c r="D28" s="36"/>
      <c r="E28" s="37">
        <f>SUM(E26:E27)</f>
        <v>0</v>
      </c>
      <c r="F28" s="36"/>
      <c r="G28" s="37">
        <f>SUM(G26:G27)</f>
        <v>0</v>
      </c>
      <c r="H28" s="36"/>
      <c r="I28" s="37">
        <f>SUM(I26:I27)</f>
        <v>526264.69999999995</v>
      </c>
      <c r="J28" s="36"/>
      <c r="K28" s="37">
        <f>SUM(K26:K27)</f>
        <v>526264.69999999995</v>
      </c>
      <c r="L28" s="36"/>
      <c r="M28" s="37">
        <f>SUM(M26:M27)</f>
        <v>526264.69999999995</v>
      </c>
      <c r="N28" s="36"/>
      <c r="O28" s="37">
        <f>SUM(O26:O27)</f>
        <v>559002.26</v>
      </c>
      <c r="P28" s="36"/>
      <c r="Q28" s="37">
        <f>SUM(Q26:Q27)</f>
        <v>559002.26</v>
      </c>
      <c r="R28" s="36"/>
      <c r="S28" s="37">
        <f>SUM(S26:S27)</f>
        <v>794225.9</v>
      </c>
      <c r="T28" s="36"/>
      <c r="U28" s="32">
        <f>SUM(E28,G28,I28,K28,M28,O28,Q28,S28)</f>
        <v>3491024.52</v>
      </c>
    </row>
    <row r="29" spans="1:28" x14ac:dyDescent="0.25">
      <c r="A29" s="15"/>
      <c r="B29" s="27"/>
      <c r="C29" s="3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72"/>
    </row>
    <row r="30" spans="1:28" x14ac:dyDescent="0.25">
      <c r="A30" s="15"/>
      <c r="B30" s="82"/>
      <c r="C30" s="8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8" hidden="1" x14ac:dyDescent="0.25">
      <c r="A31" s="15"/>
      <c r="B31" s="39">
        <v>400000</v>
      </c>
      <c r="C31" s="40" t="e">
        <f>B31/B30</f>
        <v>#DIV/0!</v>
      </c>
      <c r="D31" s="41"/>
      <c r="E31" s="41"/>
      <c r="F31" s="41"/>
      <c r="G31" s="41"/>
      <c r="H31" s="42"/>
      <c r="I31" s="4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8" hidden="1" x14ac:dyDescent="0.25">
      <c r="A32" s="15"/>
      <c r="B32" s="43"/>
      <c r="C32" s="44"/>
      <c r="D32" s="77"/>
      <c r="E32" s="77"/>
      <c r="F32" s="77"/>
      <c r="G32" s="77"/>
      <c r="H32" s="45"/>
      <c r="I32" s="4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idden="1" x14ac:dyDescent="0.25">
      <c r="A33" s="15"/>
      <c r="B33" s="46"/>
      <c r="C33" s="44"/>
      <c r="D33" s="78"/>
      <c r="E33" s="78"/>
      <c r="F33" s="78"/>
      <c r="G33" s="78"/>
      <c r="H33" s="47"/>
      <c r="I33" s="4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25">
      <c r="A34" s="15"/>
      <c r="B34" s="48"/>
      <c r="C34" s="4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24" customHeight="1" x14ac:dyDescent="0.25">
      <c r="A35" s="15"/>
      <c r="B35" s="49"/>
      <c r="C35" s="4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25">
      <c r="A36" s="15"/>
      <c r="B36" s="15"/>
      <c r="C36" s="75" t="s">
        <v>26</v>
      </c>
      <c r="D36" s="75"/>
      <c r="E36" s="75"/>
      <c r="F36" s="75"/>
      <c r="G36" s="50"/>
      <c r="H36" s="50"/>
      <c r="I36" s="5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25">
      <c r="A37" s="15"/>
      <c r="B37" s="15"/>
      <c r="C37" s="74" t="s">
        <v>27</v>
      </c>
      <c r="D37" s="74"/>
      <c r="E37" s="74"/>
      <c r="F37" s="7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25">
      <c r="A38" s="15"/>
      <c r="B38" s="15"/>
      <c r="C38" s="1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5"/>
      <c r="U38" s="15"/>
    </row>
    <row r="39" spans="1:21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1" x14ac:dyDescent="0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21" x14ac:dyDescent="0.2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3" spans="1:21" x14ac:dyDescent="0.25">
      <c r="D43" s="11"/>
      <c r="E43" s="11"/>
      <c r="F43" s="11"/>
    </row>
    <row r="44" spans="1:21" x14ac:dyDescent="0.25">
      <c r="D44" s="11"/>
      <c r="E44" s="11"/>
      <c r="F44" s="11"/>
    </row>
    <row r="45" spans="1:21" x14ac:dyDescent="0.25">
      <c r="D45" s="11"/>
      <c r="E45" s="11"/>
      <c r="F45" s="11"/>
    </row>
    <row r="47" spans="1:21" x14ac:dyDescent="0.25">
      <c r="C47" s="12"/>
    </row>
    <row r="48" spans="1:21" x14ac:dyDescent="0.25">
      <c r="C48" s="12"/>
      <c r="D48" s="11"/>
      <c r="E48" s="11"/>
      <c r="F48" s="11"/>
    </row>
    <row r="49" spans="4:6" x14ac:dyDescent="0.25">
      <c r="D49" s="11"/>
      <c r="E49" s="11"/>
      <c r="F49" s="11"/>
    </row>
  </sheetData>
  <mergeCells count="41">
    <mergeCell ref="X5:Z8"/>
    <mergeCell ref="X9:Z9"/>
    <mergeCell ref="A19:B19"/>
    <mergeCell ref="A18:U18"/>
    <mergeCell ref="N25:O25"/>
    <mergeCell ref="O3:U6"/>
    <mergeCell ref="J25:K25"/>
    <mergeCell ref="H9:I9"/>
    <mergeCell ref="L9:M9"/>
    <mergeCell ref="N9:O9"/>
    <mergeCell ref="H25:I25"/>
    <mergeCell ref="L25:M25"/>
    <mergeCell ref="P9:Q9"/>
    <mergeCell ref="R9:S9"/>
    <mergeCell ref="P25:Q25"/>
    <mergeCell ref="R25:S25"/>
    <mergeCell ref="A1:U1"/>
    <mergeCell ref="T25:U25"/>
    <mergeCell ref="A23:U23"/>
    <mergeCell ref="C8:U8"/>
    <mergeCell ref="C24:U24"/>
    <mergeCell ref="A7:U7"/>
    <mergeCell ref="J9:K9"/>
    <mergeCell ref="A8:A9"/>
    <mergeCell ref="T9:U9"/>
    <mergeCell ref="F9:G9"/>
    <mergeCell ref="F2:G2"/>
    <mergeCell ref="D9:E9"/>
    <mergeCell ref="B8:B9"/>
    <mergeCell ref="O2:U2"/>
    <mergeCell ref="C37:F37"/>
    <mergeCell ref="C36:F36"/>
    <mergeCell ref="A2:B2"/>
    <mergeCell ref="D32:G32"/>
    <mergeCell ref="D33:G33"/>
    <mergeCell ref="A24:A25"/>
    <mergeCell ref="B24:B25"/>
    <mergeCell ref="F25:G25"/>
    <mergeCell ref="D25:E25"/>
    <mergeCell ref="B30:C30"/>
    <mergeCell ref="A4:F4"/>
  </mergeCells>
  <printOptions horizontalCentered="1"/>
  <pageMargins left="0.19685039370078741" right="0.19685039370078741" top="0.78740157480314965" bottom="0.23622047244094491" header="0.31496062992125984" footer="0.19685039370078741"/>
  <pageSetup paperSize="9" scale="67" fitToHeight="0" orientation="landscape" r:id="rId1"/>
  <ignoredErrors>
    <ignoredError sqref="B5 A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Secretaria de Estado de Infraestrutura e Logistica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Walter</dc:creator>
  <cp:lastModifiedBy>D.O.S.U.</cp:lastModifiedBy>
  <cp:lastPrinted>2019-12-06T12:50:49Z</cp:lastPrinted>
  <dcterms:created xsi:type="dcterms:W3CDTF">2017-02-01T19:00:58Z</dcterms:created>
  <dcterms:modified xsi:type="dcterms:W3CDTF">2020-03-10T15:09:07Z</dcterms:modified>
</cp:coreProperties>
</file>