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ORÇAMENTO" sheetId="1" r:id="rId1"/>
    <sheet name="CRONOGRAMA" sheetId="2" r:id="rId2"/>
  </sheets>
  <definedNames>
    <definedName name="_xlnm.Print_Area" localSheetId="1">'CRONOGRAMA'!$A$1:$AF$31</definedName>
    <definedName name="_xlnm.Print_Area" localSheetId="0">'ORÇAMENTO'!$A$1:$F$29</definedName>
    <definedName name="_xlnm.Print_Titles" localSheetId="1">'CRONOGRAMA'!$A:$F,'CRONOGRAMA'!$1:$31</definedName>
  </definedNames>
  <calcPr fullCalcOnLoad="1"/>
</workbook>
</file>

<file path=xl/sharedStrings.xml><?xml version="1.0" encoding="utf-8"?>
<sst xmlns="http://schemas.openxmlformats.org/spreadsheetml/2006/main" count="116" uniqueCount="77">
  <si>
    <t>Placa de sinalização c/ pelicula refletiva</t>
  </si>
  <si>
    <t>m2</t>
  </si>
  <si>
    <t>Serviço</t>
  </si>
  <si>
    <t>Sinalização</t>
  </si>
  <si>
    <t xml:space="preserve">Suporte de madeira 3 " x  3 " p/placa de sinalização </t>
  </si>
  <si>
    <t>Pavimentação</t>
  </si>
  <si>
    <t>pç</t>
  </si>
  <si>
    <t>m</t>
  </si>
  <si>
    <t>Enchimento c/ argila p/pav. Poliedrico</t>
  </si>
  <si>
    <t>Compactação de pavimento poliedrico</t>
  </si>
  <si>
    <t>PREFEITURA  MUNICIPAL DE MARIÓPOLIS</t>
  </si>
  <si>
    <t>Extração , carga , transp. Assent. Cordão lat. Pedra p/pedra p/pav. Poliédrico</t>
  </si>
  <si>
    <t>Extração,carga , transp. Preparo e assentamento do poliedro</t>
  </si>
  <si>
    <t>OBRA: PAVIMENTAÇÃO POLIÉDRICA</t>
  </si>
  <si>
    <t>m3</t>
  </si>
  <si>
    <t>Código</t>
  </si>
  <si>
    <t>Quantidade</t>
  </si>
  <si>
    <t>Unidade</t>
  </si>
  <si>
    <t xml:space="preserve">Valor </t>
  </si>
  <si>
    <t>Unitário R$</t>
  </si>
  <si>
    <t>Valor</t>
  </si>
  <si>
    <t>Total R$</t>
  </si>
  <si>
    <t>1º mês</t>
  </si>
  <si>
    <t>2º mês</t>
  </si>
  <si>
    <t>3ºmês</t>
  </si>
  <si>
    <t>4º mês</t>
  </si>
  <si>
    <t>5º mês</t>
  </si>
  <si>
    <t>Quant.</t>
  </si>
  <si>
    <t>Unid.</t>
  </si>
  <si>
    <t>Unit.R$</t>
  </si>
  <si>
    <t>TOTAL</t>
  </si>
  <si>
    <t>TOTAL ACUMULADO</t>
  </si>
  <si>
    <t>Colchão de argila p/ pav. Poliedrico - e=15cm</t>
  </si>
  <si>
    <t>Esc. carga e transporte 1A cat. 5000 - 6000m (colchão e rejunte)</t>
  </si>
  <si>
    <t>6º mês</t>
  </si>
  <si>
    <t>BDI:</t>
  </si>
  <si>
    <t>DATA:</t>
  </si>
  <si>
    <t>custo</t>
  </si>
  <si>
    <t>trechi</t>
  </si>
  <si>
    <t>largura</t>
  </si>
  <si>
    <t>Escavação para saídas de água (pegadores de água)</t>
  </si>
  <si>
    <t>Escarificação, regularização e compactação de subleito (regularização de subleito)</t>
  </si>
  <si>
    <t>CRONOGRAMA FÍSICO FINANCEIRO</t>
  </si>
  <si>
    <t>Escavação de bueiros em 1a. Cat (bueiros captação de água em entradas)</t>
  </si>
  <si>
    <t>TRECHO TOTAL: 5.400m                  LARGURA: 6,0m</t>
  </si>
  <si>
    <t>LOCAL: TRECHO ESTRADA VICINAL - MP-185, 212 e 112 - COMUNIDADE SÃO PEDRO</t>
  </si>
  <si>
    <t>7º mês</t>
  </si>
  <si>
    <t>8º mês</t>
  </si>
  <si>
    <t>9º mês</t>
  </si>
  <si>
    <t>10º mês</t>
  </si>
  <si>
    <t>11º mês</t>
  </si>
  <si>
    <t>12º mês</t>
  </si>
  <si>
    <t>e COMUNIDADE NOSSA SENHORA DO CARMO</t>
  </si>
  <si>
    <t>Escavação e carga material jazida 2a. Cat</t>
  </si>
  <si>
    <t>Enleivamento da contenção lateral, largura de 1,00m para cada margem</t>
  </si>
  <si>
    <t>Contenção lateral c/ solo local p/pav. Poliedrica (largura 100cm para cada margem)</t>
  </si>
  <si>
    <t>13º mês</t>
  </si>
  <si>
    <t>14º mês</t>
  </si>
  <si>
    <t>15º mês</t>
  </si>
  <si>
    <t>16º mês</t>
  </si>
  <si>
    <t>17º mês</t>
  </si>
  <si>
    <t>18º mês</t>
  </si>
  <si>
    <t>19º mês</t>
  </si>
  <si>
    <t>20º mês</t>
  </si>
  <si>
    <t>21º mês</t>
  </si>
  <si>
    <t>22º mês</t>
  </si>
  <si>
    <t>23º mês</t>
  </si>
  <si>
    <t>24º mês</t>
  </si>
  <si>
    <t>25º mês</t>
  </si>
  <si>
    <t>26º mês</t>
  </si>
  <si>
    <t>27º mês</t>
  </si>
  <si>
    <t>28º mês</t>
  </si>
  <si>
    <t>29º mês</t>
  </si>
  <si>
    <t>30º mês</t>
  </si>
  <si>
    <t>31º mês</t>
  </si>
  <si>
    <t>32º mês</t>
  </si>
  <si>
    <t>33º mês</t>
  </si>
</sst>
</file>

<file path=xl/styles.xml><?xml version="1.0" encoding="utf-8"?>
<styleSheet xmlns="http://schemas.openxmlformats.org/spreadsheetml/2006/main">
  <numFmts count="29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&quot;R$&quot;#,##0.00;\-&quot;R$&quot;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1" fontId="0" fillId="0" borderId="0" xfId="62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1" fontId="0" fillId="0" borderId="11" xfId="62" applyFont="1" applyBorder="1" applyAlignment="1">
      <alignment/>
    </xf>
    <xf numFmtId="0" fontId="0" fillId="0" borderId="11" xfId="0" applyBorder="1" applyAlignment="1">
      <alignment horizontal="center"/>
    </xf>
    <xf numFmtId="171" fontId="0" fillId="0" borderId="12" xfId="62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62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1" fontId="3" fillId="0" borderId="11" xfId="62" applyFont="1" applyBorder="1" applyAlignment="1">
      <alignment/>
    </xf>
    <xf numFmtId="171" fontId="3" fillId="0" borderId="11" xfId="0" applyNumberFormat="1" applyFont="1" applyBorder="1" applyAlignment="1">
      <alignment/>
    </xf>
    <xf numFmtId="171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71" fontId="3" fillId="0" borderId="12" xfId="62" applyFont="1" applyBorder="1" applyAlignment="1">
      <alignment/>
    </xf>
    <xf numFmtId="4" fontId="0" fillId="0" borderId="12" xfId="62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71" fontId="3" fillId="33" borderId="11" xfId="62" applyFont="1" applyFill="1" applyBorder="1" applyAlignment="1">
      <alignment/>
    </xf>
    <xf numFmtId="171" fontId="3" fillId="33" borderId="12" xfId="62" applyFont="1" applyFill="1" applyBorder="1" applyAlignment="1">
      <alignment/>
    </xf>
    <xf numFmtId="171" fontId="4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171" fontId="4" fillId="0" borderId="11" xfId="62" applyFont="1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9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 horizontal="left"/>
    </xf>
    <xf numFmtId="14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0" xfId="62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28575</xdr:rowOff>
    </xdr:from>
    <xdr:to>
      <xdr:col>3</xdr:col>
      <xdr:colOff>371475</xdr:colOff>
      <xdr:row>6</xdr:row>
      <xdr:rowOff>142875</xdr:rowOff>
    </xdr:to>
    <xdr:pic>
      <xdr:nvPicPr>
        <xdr:cNvPr id="1" name="Picture 3" descr="brasao mario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981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47625</xdr:rowOff>
    </xdr:from>
    <xdr:to>
      <xdr:col>10</xdr:col>
      <xdr:colOff>752475</xdr:colOff>
      <xdr:row>5</xdr:row>
      <xdr:rowOff>47625</xdr:rowOff>
    </xdr:to>
    <xdr:pic>
      <xdr:nvPicPr>
        <xdr:cNvPr id="1" name="Picture 1" descr="brasao mario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47625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85725</xdr:rowOff>
    </xdr:from>
    <xdr:to>
      <xdr:col>17</xdr:col>
      <xdr:colOff>733425</xdr:colOff>
      <xdr:row>5</xdr:row>
      <xdr:rowOff>85725</xdr:rowOff>
    </xdr:to>
    <xdr:pic>
      <xdr:nvPicPr>
        <xdr:cNvPr id="2" name="Picture 1" descr="brasao mario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85725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57150</xdr:rowOff>
    </xdr:from>
    <xdr:to>
      <xdr:col>24</xdr:col>
      <xdr:colOff>742950</xdr:colOff>
      <xdr:row>5</xdr:row>
      <xdr:rowOff>57150</xdr:rowOff>
    </xdr:to>
    <xdr:pic>
      <xdr:nvPicPr>
        <xdr:cNvPr id="3" name="Picture 1" descr="brasao mario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571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828675</xdr:colOff>
      <xdr:row>0</xdr:row>
      <xdr:rowOff>57150</xdr:rowOff>
    </xdr:from>
    <xdr:to>
      <xdr:col>31</xdr:col>
      <xdr:colOff>714375</xdr:colOff>
      <xdr:row>5</xdr:row>
      <xdr:rowOff>57150</xdr:rowOff>
    </xdr:to>
    <xdr:pic>
      <xdr:nvPicPr>
        <xdr:cNvPr id="4" name="Picture 1" descr="brasao mario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571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819150</xdr:colOff>
      <xdr:row>0</xdr:row>
      <xdr:rowOff>66675</xdr:rowOff>
    </xdr:from>
    <xdr:to>
      <xdr:col>38</xdr:col>
      <xdr:colOff>704850</xdr:colOff>
      <xdr:row>5</xdr:row>
      <xdr:rowOff>66675</xdr:rowOff>
    </xdr:to>
    <xdr:pic>
      <xdr:nvPicPr>
        <xdr:cNvPr id="5" name="Picture 1" descr="brasao mario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08925" y="66675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workbookViewId="0" topLeftCell="A3">
      <selection activeCell="H29" sqref="H29"/>
    </sheetView>
  </sheetViews>
  <sheetFormatPr defaultColWidth="9.140625" defaultRowHeight="12.75"/>
  <cols>
    <col min="1" max="1" width="7.8515625" style="0" bestFit="1" customWidth="1"/>
    <col min="2" max="2" width="81.7109375" style="0" bestFit="1" customWidth="1"/>
    <col min="3" max="3" width="11.57421875" style="0" customWidth="1"/>
    <col min="5" max="5" width="11.00390625" style="0" customWidth="1"/>
    <col min="6" max="6" width="16.421875" style="0" customWidth="1"/>
    <col min="7" max="7" width="11.8515625" style="0" bestFit="1" customWidth="1"/>
  </cols>
  <sheetData>
    <row r="1" spans="1:2" ht="12.75">
      <c r="A1" s="10"/>
      <c r="B1" s="16" t="s">
        <v>10</v>
      </c>
    </row>
    <row r="2" spans="5:6" ht="12.75">
      <c r="E2" s="10" t="s">
        <v>36</v>
      </c>
      <c r="F2" s="43">
        <v>44384</v>
      </c>
    </row>
    <row r="3" spans="1:5" ht="12.75">
      <c r="A3" s="10"/>
      <c r="B3" s="10" t="s">
        <v>13</v>
      </c>
      <c r="D3" s="10"/>
      <c r="E3" s="10"/>
    </row>
    <row r="4" spans="1:6" ht="12.75">
      <c r="A4" s="10"/>
      <c r="B4" s="10"/>
      <c r="D4" s="10"/>
      <c r="E4" s="10" t="s">
        <v>35</v>
      </c>
      <c r="F4" s="44">
        <v>0.23</v>
      </c>
    </row>
    <row r="5" spans="1:8" ht="12.75">
      <c r="A5" s="10"/>
      <c r="B5" s="10" t="s">
        <v>45</v>
      </c>
      <c r="D5" s="10"/>
      <c r="G5" t="s">
        <v>38</v>
      </c>
      <c r="H5">
        <v>5400</v>
      </c>
    </row>
    <row r="6" spans="2:8" ht="13.5" thickBot="1">
      <c r="B6" s="10" t="s">
        <v>52</v>
      </c>
      <c r="G6" t="s">
        <v>39</v>
      </c>
      <c r="H6">
        <v>6</v>
      </c>
    </row>
    <row r="7" spans="1:7" ht="13.5" thickBot="1">
      <c r="A7" s="10"/>
      <c r="B7" s="10" t="s">
        <v>44</v>
      </c>
      <c r="C7" s="10"/>
      <c r="D7" s="10"/>
      <c r="E7" s="11" t="s">
        <v>18</v>
      </c>
      <c r="F7" s="11" t="s">
        <v>20</v>
      </c>
      <c r="G7" s="42" t="s">
        <v>37</v>
      </c>
    </row>
    <row r="8" spans="1:6" ht="13.5" thickBot="1">
      <c r="A8" s="12" t="s">
        <v>15</v>
      </c>
      <c r="B8" s="13" t="s">
        <v>2</v>
      </c>
      <c r="C8" s="12" t="s">
        <v>16</v>
      </c>
      <c r="D8" s="14" t="s">
        <v>17</v>
      </c>
      <c r="E8" s="15" t="s">
        <v>19</v>
      </c>
      <c r="F8" s="15" t="s">
        <v>21</v>
      </c>
    </row>
    <row r="9" spans="1:6" ht="12.75">
      <c r="A9" s="2"/>
      <c r="B9" s="2"/>
      <c r="C9" s="17"/>
      <c r="D9" s="2"/>
      <c r="E9" s="2"/>
      <c r="F9" s="2"/>
    </row>
    <row r="10" spans="1:6" ht="12.75">
      <c r="A10" s="3"/>
      <c r="B10" s="9" t="s">
        <v>3</v>
      </c>
      <c r="C10" s="18"/>
      <c r="D10" s="3"/>
      <c r="E10" s="5"/>
      <c r="F10" s="3"/>
    </row>
    <row r="11" spans="1:11" ht="12.75">
      <c r="A11" s="6">
        <v>820000</v>
      </c>
      <c r="B11" s="3" t="s">
        <v>0</v>
      </c>
      <c r="C11" s="19">
        <v>6</v>
      </c>
      <c r="D11" s="6" t="s">
        <v>1</v>
      </c>
      <c r="E11" s="5">
        <f>(H11*$F$4)+H11</f>
        <v>620.0183999999999</v>
      </c>
      <c r="F11" s="5">
        <f>+C11*E11</f>
        <v>3720.1103999999996</v>
      </c>
      <c r="G11">
        <v>530.62</v>
      </c>
      <c r="H11">
        <f>ROUNDDOWN(G11*0.95,2)</f>
        <v>504.08</v>
      </c>
      <c r="K11">
        <f>5.7-5.4</f>
        <v>0.2999999999999998</v>
      </c>
    </row>
    <row r="12" spans="1:8" ht="12.75">
      <c r="A12" s="6">
        <v>821000</v>
      </c>
      <c r="B12" s="3" t="s">
        <v>4</v>
      </c>
      <c r="C12" s="19">
        <v>4</v>
      </c>
      <c r="D12" s="6" t="s">
        <v>6</v>
      </c>
      <c r="E12" s="5">
        <f>(H12*$F$4)+H12</f>
        <v>155.3982</v>
      </c>
      <c r="F12" s="5">
        <f>+C12*E12</f>
        <v>621.5928</v>
      </c>
      <c r="G12">
        <v>132.99</v>
      </c>
      <c r="H12">
        <f aca="true" t="shared" si="0" ref="H12:H26">ROUNDDOWN(G12*0.95,2)</f>
        <v>126.34</v>
      </c>
    </row>
    <row r="13" spans="1:8" ht="12.75">
      <c r="A13" s="6"/>
      <c r="B13" s="3"/>
      <c r="C13" s="18"/>
      <c r="D13" s="3"/>
      <c r="E13" s="5"/>
      <c r="F13" s="5"/>
      <c r="H13">
        <f t="shared" si="0"/>
        <v>0</v>
      </c>
    </row>
    <row r="14" spans="1:8" ht="12.75">
      <c r="A14" s="6"/>
      <c r="B14" s="9" t="s">
        <v>5</v>
      </c>
      <c r="C14" s="18"/>
      <c r="D14" s="3"/>
      <c r="E14" s="5"/>
      <c r="F14" s="5"/>
      <c r="H14">
        <f t="shared" si="0"/>
        <v>0</v>
      </c>
    </row>
    <row r="15" spans="1:8" ht="12.75">
      <c r="A15" s="6">
        <v>401130</v>
      </c>
      <c r="B15" s="21" t="s">
        <v>40</v>
      </c>
      <c r="C15" s="18">
        <f>C20*0.6*0.6</f>
        <v>3888</v>
      </c>
      <c r="D15" s="46" t="s">
        <v>14</v>
      </c>
      <c r="E15" s="5">
        <f aca="true" t="shared" si="1" ref="E15:E26">(H15*$F$4)+H15</f>
        <v>4.3788</v>
      </c>
      <c r="F15" s="5">
        <f aca="true" t="shared" si="2" ref="F15:F26">+C15*E15</f>
        <v>17024.7744</v>
      </c>
      <c r="G15">
        <v>3.75</v>
      </c>
      <c r="H15">
        <f t="shared" si="0"/>
        <v>3.56</v>
      </c>
    </row>
    <row r="16" spans="1:8" ht="12.75">
      <c r="A16" s="6">
        <v>600300</v>
      </c>
      <c r="B16" s="21" t="s">
        <v>43</v>
      </c>
      <c r="C16" s="18">
        <f>(150*3*0.6*0.6)+((150*5)*0.6*0.6)</f>
        <v>432</v>
      </c>
      <c r="D16" s="46" t="s">
        <v>14</v>
      </c>
      <c r="E16" s="5">
        <f t="shared" si="1"/>
        <v>8.9667</v>
      </c>
      <c r="F16" s="5">
        <f t="shared" si="2"/>
        <v>3873.6144</v>
      </c>
      <c r="G16">
        <v>7.68</v>
      </c>
      <c r="H16">
        <f t="shared" si="0"/>
        <v>7.29</v>
      </c>
    </row>
    <row r="17" spans="1:8" ht="12.75">
      <c r="A17" s="6">
        <v>500000</v>
      </c>
      <c r="B17" s="21" t="s">
        <v>41</v>
      </c>
      <c r="C17" s="18">
        <f>H5*H6</f>
        <v>32400</v>
      </c>
      <c r="D17" s="46" t="s">
        <v>1</v>
      </c>
      <c r="E17" s="5">
        <f t="shared" si="1"/>
        <v>3.2964</v>
      </c>
      <c r="F17" s="5">
        <f t="shared" si="2"/>
        <v>106803.36</v>
      </c>
      <c r="G17">
        <v>2.83</v>
      </c>
      <c r="H17">
        <f t="shared" si="0"/>
        <v>2.68</v>
      </c>
    </row>
    <row r="18" spans="1:8" ht="12.75">
      <c r="A18" s="6">
        <v>416010</v>
      </c>
      <c r="B18" s="21" t="s">
        <v>33</v>
      </c>
      <c r="C18" s="18">
        <f>0.15*$H$5*$H$6</f>
        <v>4860</v>
      </c>
      <c r="D18" s="6" t="s">
        <v>14</v>
      </c>
      <c r="E18" s="5">
        <f t="shared" si="1"/>
        <v>14.6862</v>
      </c>
      <c r="F18" s="5">
        <f t="shared" si="2"/>
        <v>71374.932</v>
      </c>
      <c r="G18">
        <v>12.57</v>
      </c>
      <c r="H18">
        <f t="shared" si="0"/>
        <v>11.94</v>
      </c>
    </row>
    <row r="19" spans="1:8" ht="12.75">
      <c r="A19" s="6">
        <v>532600</v>
      </c>
      <c r="B19" s="3" t="s">
        <v>32</v>
      </c>
      <c r="C19" s="19">
        <f>($H$5*$H$6)</f>
        <v>32400</v>
      </c>
      <c r="D19" s="6" t="s">
        <v>1</v>
      </c>
      <c r="E19" s="5">
        <f t="shared" si="1"/>
        <v>2.214</v>
      </c>
      <c r="F19" s="5">
        <f t="shared" si="2"/>
        <v>71733.6</v>
      </c>
      <c r="G19">
        <v>1.9</v>
      </c>
      <c r="H19">
        <f t="shared" si="0"/>
        <v>1.8</v>
      </c>
    </row>
    <row r="20" spans="1:10" ht="12.75">
      <c r="A20" s="6">
        <v>535200</v>
      </c>
      <c r="B20" s="3" t="s">
        <v>11</v>
      </c>
      <c r="C20" s="19">
        <f>$H$5*2</f>
        <v>10800</v>
      </c>
      <c r="D20" s="6" t="s">
        <v>7</v>
      </c>
      <c r="E20" s="5">
        <f t="shared" si="1"/>
        <v>11.488199999999999</v>
      </c>
      <c r="F20" s="5">
        <f>+C20*E20</f>
        <v>124072.55999999998</v>
      </c>
      <c r="G20">
        <v>9.84</v>
      </c>
      <c r="H20">
        <f t="shared" si="0"/>
        <v>9.34</v>
      </c>
      <c r="J20">
        <f>H5*H6*35</f>
        <v>1134000</v>
      </c>
    </row>
    <row r="21" spans="1:8" ht="12.75">
      <c r="A21" s="6">
        <v>521450</v>
      </c>
      <c r="B21" s="3" t="s">
        <v>12</v>
      </c>
      <c r="C21" s="19">
        <f>H5*5.7</f>
        <v>30780</v>
      </c>
      <c r="D21" s="6" t="s">
        <v>1</v>
      </c>
      <c r="E21" s="5">
        <f t="shared" si="1"/>
        <v>27.2199</v>
      </c>
      <c r="F21" s="5">
        <f t="shared" si="2"/>
        <v>837828.522</v>
      </c>
      <c r="G21">
        <v>21.39</v>
      </c>
      <c r="H21">
        <v>22.13</v>
      </c>
    </row>
    <row r="22" spans="1:8" ht="12.75">
      <c r="A22" s="6">
        <v>520250</v>
      </c>
      <c r="B22" s="21" t="s">
        <v>53</v>
      </c>
      <c r="C22" s="19">
        <f>C21*0.15</f>
        <v>4617</v>
      </c>
      <c r="D22" s="62" t="s">
        <v>14</v>
      </c>
      <c r="E22" s="5">
        <f t="shared" si="1"/>
        <v>5.2520999999999995</v>
      </c>
      <c r="F22" s="5">
        <f t="shared" si="2"/>
        <v>24248.945699999997</v>
      </c>
      <c r="G22">
        <v>4.5</v>
      </c>
      <c r="H22">
        <f t="shared" si="0"/>
        <v>4.27</v>
      </c>
    </row>
    <row r="23" spans="1:8" ht="12.75">
      <c r="A23" s="6">
        <v>532650</v>
      </c>
      <c r="B23" s="3" t="s">
        <v>8</v>
      </c>
      <c r="C23" s="19">
        <f>$H$5*$H$6</f>
        <v>32400</v>
      </c>
      <c r="D23" s="6" t="s">
        <v>1</v>
      </c>
      <c r="E23" s="5">
        <f t="shared" si="1"/>
        <v>1.0701</v>
      </c>
      <c r="F23" s="5">
        <f t="shared" si="2"/>
        <v>34671.240000000005</v>
      </c>
      <c r="G23">
        <v>0.92</v>
      </c>
      <c r="H23">
        <f t="shared" si="0"/>
        <v>0.87</v>
      </c>
    </row>
    <row r="24" spans="1:9" ht="12.75">
      <c r="A24" s="6">
        <v>532700</v>
      </c>
      <c r="B24" s="3" t="s">
        <v>9</v>
      </c>
      <c r="C24" s="19">
        <f>$H$5*$H$6</f>
        <v>32400</v>
      </c>
      <c r="D24" s="6" t="s">
        <v>1</v>
      </c>
      <c r="E24" s="5">
        <f t="shared" si="1"/>
        <v>0.5166</v>
      </c>
      <c r="F24" s="5">
        <f t="shared" si="2"/>
        <v>16737.839999999997</v>
      </c>
      <c r="G24">
        <v>0.45</v>
      </c>
      <c r="H24">
        <f t="shared" si="0"/>
        <v>0.42</v>
      </c>
      <c r="I24" s="41" t="e">
        <f>F28/#REF!</f>
        <v>#REF!</v>
      </c>
    </row>
    <row r="25" spans="1:8" ht="12.75">
      <c r="A25" s="6">
        <v>575100</v>
      </c>
      <c r="B25" s="21" t="s">
        <v>55</v>
      </c>
      <c r="C25" s="19">
        <f>$H$5*1*2</f>
        <v>10800</v>
      </c>
      <c r="D25" s="6" t="s">
        <v>1</v>
      </c>
      <c r="E25" s="5">
        <f t="shared" si="1"/>
        <v>1.7835</v>
      </c>
      <c r="F25" s="5">
        <f t="shared" si="2"/>
        <v>19261.8</v>
      </c>
      <c r="G25">
        <v>1.53</v>
      </c>
      <c r="H25">
        <f t="shared" si="0"/>
        <v>1.45</v>
      </c>
    </row>
    <row r="26" spans="1:8" ht="13.5" thickBot="1">
      <c r="A26" s="23">
        <v>800000</v>
      </c>
      <c r="B26" s="63" t="s">
        <v>54</v>
      </c>
      <c r="C26" s="31">
        <f>H5*1*2</f>
        <v>10800</v>
      </c>
      <c r="D26" s="23" t="s">
        <v>1</v>
      </c>
      <c r="E26" s="7">
        <f t="shared" si="1"/>
        <v>11.033100000000001</v>
      </c>
      <c r="F26" s="7">
        <f t="shared" si="2"/>
        <v>119157.48000000001</v>
      </c>
      <c r="G26">
        <v>9.45</v>
      </c>
      <c r="H26">
        <f t="shared" si="0"/>
        <v>8.97</v>
      </c>
    </row>
    <row r="27" spans="1:6" ht="12.75">
      <c r="A27" s="3"/>
      <c r="B27" s="3"/>
      <c r="C27" s="18"/>
      <c r="D27" s="3"/>
      <c r="E27" s="5"/>
      <c r="F27" s="3"/>
    </row>
    <row r="28" spans="1:6" ht="12.75">
      <c r="A28" s="3"/>
      <c r="B28" s="32" t="s">
        <v>30</v>
      </c>
      <c r="C28" s="18"/>
      <c r="D28" s="3"/>
      <c r="E28" s="5"/>
      <c r="F28" s="8">
        <f>SUM(F11:F26)</f>
        <v>1451130.3717000003</v>
      </c>
    </row>
    <row r="29" spans="1:9" ht="13.5" thickBot="1">
      <c r="A29" s="4"/>
      <c r="B29" s="4"/>
      <c r="C29" s="20"/>
      <c r="D29" s="4"/>
      <c r="E29" s="7"/>
      <c r="F29" s="4"/>
      <c r="H29" s="45">
        <f>F28/(H5*H6)</f>
        <v>44.78797443518519</v>
      </c>
      <c r="I29">
        <v>38</v>
      </c>
    </row>
    <row r="30" ht="12.75">
      <c r="E30" s="1"/>
    </row>
    <row r="31" spans="5:8" ht="12.75">
      <c r="E31" s="1"/>
      <c r="F31">
        <v>1451130.3717000003</v>
      </c>
      <c r="H31">
        <f>F31/(H5*H6)</f>
        <v>44.78797443518519</v>
      </c>
    </row>
    <row r="32" spans="5:7" ht="12.75">
      <c r="E32" s="1"/>
      <c r="G32" s="45">
        <f>F28-F26</f>
        <v>1331972.8917000003</v>
      </c>
    </row>
    <row r="33" spans="5:7" ht="12.75">
      <c r="E33" s="1"/>
      <c r="G33">
        <f>G32/(H5*H6)</f>
        <v>41.1102744351852</v>
      </c>
    </row>
    <row r="34" spans="2:5" ht="12.75">
      <c r="B34">
        <f>1725*5.7</f>
        <v>9832.5</v>
      </c>
      <c r="E34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2"/>
  <headerFooter alignWithMargins="0">
    <oddHeader>&amp;C&amp;"Arial,Negrito"ORÇAMENTO</oddHeader>
    <oddFooter>&amp;RAbril / 2021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0"/>
  <sheetViews>
    <sheetView view="pageBreakPreview" zoomScaleSheetLayoutView="100" workbookViewId="0" topLeftCell="B1">
      <selection activeCell="G6" sqref="G6"/>
    </sheetView>
  </sheetViews>
  <sheetFormatPr defaultColWidth="9.140625" defaultRowHeight="12.75"/>
  <cols>
    <col min="2" max="2" width="70.00390625" style="0" customWidth="1"/>
    <col min="3" max="3" width="9.140625" style="0" bestFit="1" customWidth="1"/>
    <col min="4" max="4" width="5.7109375" style="0" bestFit="1" customWidth="1"/>
    <col min="5" max="5" width="12.00390625" style="0" bestFit="1" customWidth="1"/>
    <col min="6" max="6" width="12.421875" style="0" bestFit="1" customWidth="1"/>
    <col min="7" max="7" width="11.140625" style="0" bestFit="1" customWidth="1"/>
    <col min="8" max="10" width="11.00390625" style="0" bestFit="1" customWidth="1"/>
    <col min="11" max="12" width="12.57421875" style="0" bestFit="1" customWidth="1"/>
    <col min="13" max="13" width="11.140625" style="0" bestFit="1" customWidth="1"/>
    <col min="14" max="15" width="11.00390625" style="0" bestFit="1" customWidth="1"/>
    <col min="16" max="16" width="12.421875" style="0" bestFit="1" customWidth="1"/>
    <col min="17" max="19" width="12.57421875" style="0" bestFit="1" customWidth="1"/>
    <col min="20" max="20" width="11.140625" style="0" bestFit="1" customWidth="1"/>
    <col min="21" max="22" width="11.00390625" style="0" bestFit="1" customWidth="1"/>
    <col min="23" max="23" width="12.421875" style="0" bestFit="1" customWidth="1"/>
    <col min="24" max="25" width="12.57421875" style="0" bestFit="1" customWidth="1"/>
    <col min="26" max="26" width="11.140625" style="0" bestFit="1" customWidth="1"/>
    <col min="27" max="28" width="11.00390625" style="0" bestFit="1" customWidth="1"/>
    <col min="29" max="29" width="12.421875" style="0" bestFit="1" customWidth="1"/>
    <col min="30" max="31" width="12.57421875" style="0" bestFit="1" customWidth="1"/>
    <col min="32" max="35" width="12.421875" style="0" bestFit="1" customWidth="1"/>
    <col min="36" max="38" width="12.57421875" style="0" bestFit="1" customWidth="1"/>
    <col min="39" max="39" width="12.421875" style="0" bestFit="1" customWidth="1"/>
  </cols>
  <sheetData>
    <row r="1" spans="1:39" ht="12.75">
      <c r="A1" s="47"/>
      <c r="B1" s="56" t="s">
        <v>10</v>
      </c>
      <c r="C1" s="48"/>
      <c r="D1" s="48"/>
      <c r="E1" s="60" t="s">
        <v>42</v>
      </c>
      <c r="F1" s="60"/>
      <c r="G1" s="60"/>
      <c r="H1" s="60"/>
      <c r="I1" s="49"/>
      <c r="J1" s="48"/>
      <c r="K1" s="50"/>
      <c r="L1" s="48"/>
      <c r="M1" s="48"/>
      <c r="N1" s="48"/>
      <c r="O1" s="49"/>
      <c r="P1" s="48"/>
      <c r="Q1" s="48"/>
      <c r="R1" s="50"/>
      <c r="S1" s="48"/>
      <c r="T1" s="48"/>
      <c r="U1" s="48"/>
      <c r="V1" s="49"/>
      <c r="W1" s="48"/>
      <c r="X1" s="48"/>
      <c r="Y1" s="50"/>
      <c r="Z1" s="60"/>
      <c r="AA1" s="60"/>
      <c r="AB1" s="49"/>
      <c r="AC1" s="48"/>
      <c r="AD1" s="48"/>
      <c r="AE1" s="48"/>
      <c r="AF1" s="50"/>
      <c r="AG1" s="48"/>
      <c r="AH1" s="49"/>
      <c r="AI1" s="48"/>
      <c r="AJ1" s="48"/>
      <c r="AK1" s="48"/>
      <c r="AL1" s="48"/>
      <c r="AM1" s="50"/>
    </row>
    <row r="2" spans="1:39" ht="12.75">
      <c r="A2" s="51"/>
      <c r="B2" s="53"/>
      <c r="C2" s="52"/>
      <c r="D2" s="53"/>
      <c r="E2" s="53"/>
      <c r="F2" s="53"/>
      <c r="G2" s="53"/>
      <c r="H2" s="53"/>
      <c r="I2" s="53"/>
      <c r="J2" s="53"/>
      <c r="K2" s="54"/>
      <c r="L2" s="53"/>
      <c r="M2" s="53"/>
      <c r="N2" s="53"/>
      <c r="O2" s="53"/>
      <c r="P2" s="53"/>
      <c r="Q2" s="53"/>
      <c r="R2" s="54"/>
      <c r="S2" s="53"/>
      <c r="T2" s="53"/>
      <c r="U2" s="53"/>
      <c r="V2" s="53"/>
      <c r="W2" s="53"/>
      <c r="X2" s="53"/>
      <c r="Y2" s="54"/>
      <c r="Z2" s="53"/>
      <c r="AA2" s="53"/>
      <c r="AB2" s="53"/>
      <c r="AC2" s="53"/>
      <c r="AD2" s="53"/>
      <c r="AE2" s="53"/>
      <c r="AF2" s="54"/>
      <c r="AG2" s="53"/>
      <c r="AH2" s="53"/>
      <c r="AI2" s="53"/>
      <c r="AJ2" s="53"/>
      <c r="AK2" s="53"/>
      <c r="AL2" s="53"/>
      <c r="AM2" s="54"/>
    </row>
    <row r="3" spans="1:39" ht="12.75">
      <c r="A3" s="51"/>
      <c r="B3" s="52" t="s">
        <v>13</v>
      </c>
      <c r="C3" s="52"/>
      <c r="D3" s="53"/>
      <c r="E3" s="52" t="s">
        <v>36</v>
      </c>
      <c r="F3" s="57">
        <v>44386</v>
      </c>
      <c r="G3" s="53"/>
      <c r="H3" s="53"/>
      <c r="I3" s="53"/>
      <c r="J3" s="53"/>
      <c r="K3" s="54"/>
      <c r="L3" s="53"/>
      <c r="M3" s="53"/>
      <c r="N3" s="53"/>
      <c r="O3" s="53"/>
      <c r="P3" s="53"/>
      <c r="Q3" s="53"/>
      <c r="R3" s="54"/>
      <c r="S3" s="53"/>
      <c r="T3" s="53"/>
      <c r="U3" s="53"/>
      <c r="V3" s="53"/>
      <c r="W3" s="53"/>
      <c r="X3" s="53"/>
      <c r="Y3" s="54"/>
      <c r="Z3" s="53"/>
      <c r="AA3" s="53"/>
      <c r="AB3" s="53"/>
      <c r="AC3" s="53"/>
      <c r="AD3" s="53"/>
      <c r="AE3" s="53"/>
      <c r="AF3" s="54"/>
      <c r="AG3" s="53"/>
      <c r="AH3" s="53"/>
      <c r="AI3" s="53"/>
      <c r="AJ3" s="53"/>
      <c r="AK3" s="53"/>
      <c r="AL3" s="53"/>
      <c r="AM3" s="54"/>
    </row>
    <row r="4" spans="1:39" ht="12.75">
      <c r="A4" s="55"/>
      <c r="B4" s="52"/>
      <c r="C4" s="53"/>
      <c r="D4" s="53"/>
      <c r="E4" s="52"/>
      <c r="F4" s="53"/>
      <c r="G4" s="53"/>
      <c r="H4" s="53"/>
      <c r="I4" s="53"/>
      <c r="J4" s="53"/>
      <c r="K4" s="54"/>
      <c r="L4" s="53"/>
      <c r="M4" s="53"/>
      <c r="N4" s="53"/>
      <c r="O4" s="53"/>
      <c r="P4" s="53"/>
      <c r="Q4" s="53"/>
      <c r="R4" s="54"/>
      <c r="S4" s="53"/>
      <c r="T4" s="53"/>
      <c r="U4" s="53"/>
      <c r="V4" s="53"/>
      <c r="W4" s="53"/>
      <c r="X4" s="53"/>
      <c r="Y4" s="54"/>
      <c r="Z4" s="53"/>
      <c r="AA4" s="53"/>
      <c r="AB4" s="53"/>
      <c r="AC4" s="53"/>
      <c r="AD4" s="53"/>
      <c r="AE4" s="53"/>
      <c r="AF4" s="54"/>
      <c r="AG4" s="53"/>
      <c r="AH4" s="53"/>
      <c r="AI4" s="53"/>
      <c r="AJ4" s="53"/>
      <c r="AK4" s="53"/>
      <c r="AL4" s="53"/>
      <c r="AM4" s="54"/>
    </row>
    <row r="5" spans="1:39" ht="12.75">
      <c r="A5" s="51"/>
      <c r="B5" s="52" t="s">
        <v>45</v>
      </c>
      <c r="C5" s="53"/>
      <c r="D5" s="53"/>
      <c r="E5" s="52" t="s">
        <v>35</v>
      </c>
      <c r="F5" s="58">
        <v>0.23</v>
      </c>
      <c r="G5" s="53"/>
      <c r="H5" s="53"/>
      <c r="I5" s="53"/>
      <c r="J5" s="53"/>
      <c r="K5" s="54"/>
      <c r="L5" s="53"/>
      <c r="M5" s="53"/>
      <c r="N5" s="53"/>
      <c r="O5" s="53"/>
      <c r="P5" s="53"/>
      <c r="Q5" s="53"/>
      <c r="R5" s="54"/>
      <c r="S5" s="53"/>
      <c r="T5" s="53"/>
      <c r="U5" s="53"/>
      <c r="V5" s="53"/>
      <c r="W5" s="53"/>
      <c r="X5" s="53"/>
      <c r="Y5" s="54"/>
      <c r="Z5" s="53"/>
      <c r="AA5" s="53"/>
      <c r="AB5" s="53"/>
      <c r="AC5" s="53"/>
      <c r="AD5" s="53"/>
      <c r="AE5" s="53"/>
      <c r="AF5" s="54"/>
      <c r="AG5" s="53"/>
      <c r="AH5" s="53"/>
      <c r="AI5" s="53"/>
      <c r="AJ5" s="53"/>
      <c r="AK5" s="53"/>
      <c r="AL5" s="53"/>
      <c r="AM5" s="54"/>
    </row>
    <row r="6" spans="1:39" ht="13.5" thickBot="1">
      <c r="A6" s="55"/>
      <c r="B6" s="52" t="s">
        <v>52</v>
      </c>
      <c r="C6" s="53"/>
      <c r="D6" s="53"/>
      <c r="E6" s="53"/>
      <c r="F6" s="53"/>
      <c r="G6" s="53"/>
      <c r="H6" s="53"/>
      <c r="I6" s="53"/>
      <c r="J6" s="53"/>
      <c r="K6" s="61"/>
      <c r="L6" s="59"/>
      <c r="M6" s="53"/>
      <c r="N6" s="53"/>
      <c r="O6" s="53"/>
      <c r="P6" s="59"/>
      <c r="Q6" s="53"/>
      <c r="R6" s="61"/>
      <c r="S6" s="59"/>
      <c r="T6" s="53"/>
      <c r="U6" s="53"/>
      <c r="V6" s="53"/>
      <c r="W6" s="59"/>
      <c r="X6" s="53"/>
      <c r="Y6" s="54"/>
      <c r="Z6" s="53"/>
      <c r="AA6" s="53"/>
      <c r="AB6" s="53"/>
      <c r="AC6" s="53"/>
      <c r="AD6" s="59"/>
      <c r="AE6" s="59"/>
      <c r="AF6" s="61"/>
      <c r="AG6" s="53"/>
      <c r="AH6" s="53"/>
      <c r="AI6" s="59"/>
      <c r="AJ6" s="53"/>
      <c r="AK6" s="53"/>
      <c r="AL6" s="59"/>
      <c r="AM6" s="54"/>
    </row>
    <row r="7" spans="1:39" ht="13.5" thickBot="1">
      <c r="A7" s="51"/>
      <c r="B7" s="52" t="s">
        <v>44</v>
      </c>
      <c r="C7" s="52"/>
      <c r="D7" s="52"/>
      <c r="E7" s="11" t="s">
        <v>18</v>
      </c>
      <c r="F7" s="11" t="s">
        <v>20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3.5" thickBot="1">
      <c r="A8" s="12" t="s">
        <v>15</v>
      </c>
      <c r="B8" s="13" t="s">
        <v>2</v>
      </c>
      <c r="C8" s="13" t="s">
        <v>27</v>
      </c>
      <c r="D8" s="22" t="s">
        <v>28</v>
      </c>
      <c r="E8" s="15" t="s">
        <v>29</v>
      </c>
      <c r="F8" s="15" t="s">
        <v>21</v>
      </c>
      <c r="G8" s="23" t="s">
        <v>22</v>
      </c>
      <c r="H8" s="23" t="s">
        <v>23</v>
      </c>
      <c r="I8" s="23" t="s">
        <v>24</v>
      </c>
      <c r="J8" s="23" t="s">
        <v>25</v>
      </c>
      <c r="K8" s="23" t="s">
        <v>26</v>
      </c>
      <c r="L8" s="23" t="s">
        <v>34</v>
      </c>
      <c r="M8" s="23" t="s">
        <v>46</v>
      </c>
      <c r="N8" s="23" t="s">
        <v>47</v>
      </c>
      <c r="O8" s="23" t="s">
        <v>48</v>
      </c>
      <c r="P8" s="23" t="s">
        <v>49</v>
      </c>
      <c r="Q8" s="23" t="s">
        <v>50</v>
      </c>
      <c r="R8" s="23" t="s">
        <v>51</v>
      </c>
      <c r="S8" s="64" t="s">
        <v>56</v>
      </c>
      <c r="T8" s="64" t="s">
        <v>57</v>
      </c>
      <c r="U8" s="64" t="s">
        <v>58</v>
      </c>
      <c r="V8" s="64" t="s">
        <v>59</v>
      </c>
      <c r="W8" s="64" t="s">
        <v>60</v>
      </c>
      <c r="X8" s="64" t="s">
        <v>61</v>
      </c>
      <c r="Y8" s="64" t="s">
        <v>62</v>
      </c>
      <c r="Z8" s="64" t="s">
        <v>63</v>
      </c>
      <c r="AA8" s="64" t="s">
        <v>64</v>
      </c>
      <c r="AB8" s="64" t="s">
        <v>65</v>
      </c>
      <c r="AC8" s="64" t="s">
        <v>66</v>
      </c>
      <c r="AD8" s="64" t="s">
        <v>67</v>
      </c>
      <c r="AE8" s="64" t="s">
        <v>68</v>
      </c>
      <c r="AF8" s="64" t="s">
        <v>69</v>
      </c>
      <c r="AG8" s="64" t="s">
        <v>70</v>
      </c>
      <c r="AH8" s="64" t="s">
        <v>71</v>
      </c>
      <c r="AI8" s="64" t="s">
        <v>72</v>
      </c>
      <c r="AJ8" s="64" t="s">
        <v>73</v>
      </c>
      <c r="AK8" s="64" t="s">
        <v>74</v>
      </c>
      <c r="AL8" s="64" t="s">
        <v>75</v>
      </c>
      <c r="AM8" s="64" t="s">
        <v>76</v>
      </c>
    </row>
    <row r="9" spans="1:39" ht="12.75">
      <c r="A9" s="2"/>
      <c r="B9" s="2"/>
      <c r="C9" s="24"/>
      <c r="D9" s="24"/>
      <c r="E9" s="24"/>
      <c r="F9" s="33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39" ht="12.75">
      <c r="A10" s="3"/>
      <c r="B10" s="9" t="s">
        <v>3</v>
      </c>
      <c r="C10" s="25"/>
      <c r="D10" s="25"/>
      <c r="E10" s="26"/>
      <c r="F10" s="3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</row>
    <row r="11" spans="1:39" ht="12.75">
      <c r="A11" s="6">
        <v>820000</v>
      </c>
      <c r="B11" s="3" t="s">
        <v>0</v>
      </c>
      <c r="C11" s="19">
        <f>ORÇAMENTO!C11</f>
        <v>6</v>
      </c>
      <c r="D11" s="6" t="str">
        <f>ORÇAMENTO!D11</f>
        <v>m2</v>
      </c>
      <c r="E11" s="5">
        <f>ORÇAMENTO!E11</f>
        <v>620.0183999999999</v>
      </c>
      <c r="F11" s="35">
        <f>E11*C11</f>
        <v>3720.1103999999996</v>
      </c>
      <c r="G11" s="27">
        <f>F11</f>
        <v>3720.1103999999996</v>
      </c>
      <c r="H11" s="25"/>
      <c r="I11" s="25"/>
      <c r="J11" s="25"/>
      <c r="K11" s="25"/>
      <c r="L11" s="25"/>
      <c r="M11" s="27">
        <f>L11</f>
        <v>0</v>
      </c>
      <c r="N11" s="25"/>
      <c r="O11" s="25"/>
      <c r="P11" s="25"/>
      <c r="Q11" s="25"/>
      <c r="R11" s="25"/>
      <c r="S11" s="25"/>
      <c r="T11" s="27">
        <f>S11</f>
        <v>0</v>
      </c>
      <c r="U11" s="25"/>
      <c r="V11" s="25"/>
      <c r="W11" s="25"/>
      <c r="X11" s="25"/>
      <c r="Y11" s="25"/>
      <c r="Z11" s="27">
        <f>Y11</f>
        <v>0</v>
      </c>
      <c r="AA11" s="25"/>
      <c r="AB11" s="25"/>
      <c r="AC11" s="25"/>
      <c r="AD11" s="25"/>
      <c r="AE11" s="25"/>
      <c r="AF11" s="27">
        <f>AE11</f>
        <v>0</v>
      </c>
      <c r="AG11" s="25"/>
      <c r="AH11" s="25"/>
      <c r="AI11" s="25"/>
      <c r="AJ11" s="25"/>
      <c r="AK11" s="25"/>
      <c r="AL11" s="25"/>
      <c r="AM11" s="27">
        <f>AL11</f>
        <v>0</v>
      </c>
    </row>
    <row r="12" spans="1:39" ht="12.75">
      <c r="A12" s="6">
        <v>821000</v>
      </c>
      <c r="B12" s="3" t="s">
        <v>4</v>
      </c>
      <c r="C12" s="19">
        <f>ORÇAMENTO!C12</f>
        <v>4</v>
      </c>
      <c r="D12" s="6" t="str">
        <f>ORÇAMENTO!D12</f>
        <v>pç</v>
      </c>
      <c r="E12" s="5">
        <f>ORÇAMENTO!E12</f>
        <v>155.3982</v>
      </c>
      <c r="F12" s="35">
        <f aca="true" t="shared" si="0" ref="F12:F26">E12*C12</f>
        <v>621.5928</v>
      </c>
      <c r="G12" s="27">
        <f>F12</f>
        <v>621.5928</v>
      </c>
      <c r="H12" s="25"/>
      <c r="I12" s="25"/>
      <c r="J12" s="25"/>
      <c r="K12" s="25"/>
      <c r="L12" s="25"/>
      <c r="M12" s="27">
        <f>L12</f>
        <v>0</v>
      </c>
      <c r="N12" s="25"/>
      <c r="O12" s="25"/>
      <c r="P12" s="25"/>
      <c r="Q12" s="25"/>
      <c r="R12" s="25"/>
      <c r="S12" s="25"/>
      <c r="T12" s="27">
        <f>S12</f>
        <v>0</v>
      </c>
      <c r="U12" s="25"/>
      <c r="V12" s="25"/>
      <c r="W12" s="25"/>
      <c r="X12" s="25"/>
      <c r="Y12" s="25"/>
      <c r="Z12" s="27">
        <f>Y12</f>
        <v>0</v>
      </c>
      <c r="AA12" s="25"/>
      <c r="AB12" s="25"/>
      <c r="AC12" s="25"/>
      <c r="AD12" s="25"/>
      <c r="AE12" s="25"/>
      <c r="AF12" s="27">
        <f>AE12</f>
        <v>0</v>
      </c>
      <c r="AG12" s="25"/>
      <c r="AH12" s="25"/>
      <c r="AI12" s="25"/>
      <c r="AJ12" s="25"/>
      <c r="AK12" s="25"/>
      <c r="AL12" s="25"/>
      <c r="AM12" s="27">
        <f>AL12</f>
        <v>0</v>
      </c>
    </row>
    <row r="13" spans="1:39" ht="12.75">
      <c r="A13" s="6"/>
      <c r="B13" s="3"/>
      <c r="C13" s="19"/>
      <c r="D13" s="6"/>
      <c r="E13" s="5"/>
      <c r="F13" s="3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</row>
    <row r="14" spans="1:39" ht="12.75">
      <c r="A14" s="6"/>
      <c r="B14" s="9" t="s">
        <v>5</v>
      </c>
      <c r="C14" s="19"/>
      <c r="D14" s="6"/>
      <c r="E14" s="5"/>
      <c r="F14" s="3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39" ht="12.75">
      <c r="A15" s="6">
        <v>401130</v>
      </c>
      <c r="B15" s="21" t="s">
        <v>40</v>
      </c>
      <c r="C15" s="19">
        <f>ORÇAMENTO!C15</f>
        <v>3888</v>
      </c>
      <c r="D15" s="6" t="str">
        <f>ORÇAMENTO!D15</f>
        <v>m3</v>
      </c>
      <c r="E15" s="5">
        <f>ORÇAMENTO!E15</f>
        <v>4.3788</v>
      </c>
      <c r="F15" s="35">
        <f t="shared" si="0"/>
        <v>17024.7744</v>
      </c>
      <c r="G15" s="26">
        <f>$F15/33</f>
        <v>515.9022545454545</v>
      </c>
      <c r="H15" s="26">
        <f aca="true" t="shared" si="1" ref="H15:AM26">$F15/33</f>
        <v>515.9022545454545</v>
      </c>
      <c r="I15" s="26">
        <f t="shared" si="1"/>
        <v>515.9022545454545</v>
      </c>
      <c r="J15" s="26">
        <f t="shared" si="1"/>
        <v>515.9022545454545</v>
      </c>
      <c r="K15" s="26">
        <f t="shared" si="1"/>
        <v>515.9022545454545</v>
      </c>
      <c r="L15" s="26">
        <f t="shared" si="1"/>
        <v>515.9022545454545</v>
      </c>
      <c r="M15" s="26">
        <f t="shared" si="1"/>
        <v>515.9022545454545</v>
      </c>
      <c r="N15" s="26">
        <f t="shared" si="1"/>
        <v>515.9022545454545</v>
      </c>
      <c r="O15" s="26">
        <f t="shared" si="1"/>
        <v>515.9022545454545</v>
      </c>
      <c r="P15" s="26">
        <f t="shared" si="1"/>
        <v>515.9022545454545</v>
      </c>
      <c r="Q15" s="26">
        <f t="shared" si="1"/>
        <v>515.9022545454545</v>
      </c>
      <c r="R15" s="26">
        <f t="shared" si="1"/>
        <v>515.9022545454545</v>
      </c>
      <c r="S15" s="26">
        <f t="shared" si="1"/>
        <v>515.9022545454545</v>
      </c>
      <c r="T15" s="26">
        <f t="shared" si="1"/>
        <v>515.9022545454545</v>
      </c>
      <c r="U15" s="26">
        <f t="shared" si="1"/>
        <v>515.9022545454545</v>
      </c>
      <c r="V15" s="26">
        <f t="shared" si="1"/>
        <v>515.9022545454545</v>
      </c>
      <c r="W15" s="26">
        <f t="shared" si="1"/>
        <v>515.9022545454545</v>
      </c>
      <c r="X15" s="26">
        <f t="shared" si="1"/>
        <v>515.9022545454545</v>
      </c>
      <c r="Y15" s="26">
        <f t="shared" si="1"/>
        <v>515.9022545454545</v>
      </c>
      <c r="Z15" s="26">
        <f t="shared" si="1"/>
        <v>515.9022545454545</v>
      </c>
      <c r="AA15" s="26">
        <f t="shared" si="1"/>
        <v>515.9022545454545</v>
      </c>
      <c r="AB15" s="26">
        <f t="shared" si="1"/>
        <v>515.9022545454545</v>
      </c>
      <c r="AC15" s="26">
        <f t="shared" si="1"/>
        <v>515.9022545454545</v>
      </c>
      <c r="AD15" s="26">
        <f t="shared" si="1"/>
        <v>515.9022545454545</v>
      </c>
      <c r="AE15" s="26">
        <f t="shared" si="1"/>
        <v>515.9022545454545</v>
      </c>
      <c r="AF15" s="26">
        <f t="shared" si="1"/>
        <v>515.9022545454545</v>
      </c>
      <c r="AG15" s="26">
        <f t="shared" si="1"/>
        <v>515.9022545454545</v>
      </c>
      <c r="AH15" s="26">
        <f t="shared" si="1"/>
        <v>515.9022545454545</v>
      </c>
      <c r="AI15" s="26">
        <f t="shared" si="1"/>
        <v>515.9022545454545</v>
      </c>
      <c r="AJ15" s="26">
        <f t="shared" si="1"/>
        <v>515.9022545454545</v>
      </c>
      <c r="AK15" s="26">
        <f t="shared" si="1"/>
        <v>515.9022545454545</v>
      </c>
      <c r="AL15" s="26">
        <f t="shared" si="1"/>
        <v>515.9022545454545</v>
      </c>
      <c r="AM15" s="26">
        <f t="shared" si="1"/>
        <v>515.9022545454545</v>
      </c>
    </row>
    <row r="16" spans="1:39" ht="12.75">
      <c r="A16" s="6">
        <v>600300</v>
      </c>
      <c r="B16" s="21" t="s">
        <v>43</v>
      </c>
      <c r="C16" s="19">
        <f>ORÇAMENTO!C16</f>
        <v>432</v>
      </c>
      <c r="D16" s="6" t="str">
        <f>ORÇAMENTO!D16</f>
        <v>m3</v>
      </c>
      <c r="E16" s="5">
        <f>ORÇAMENTO!E16</f>
        <v>8.9667</v>
      </c>
      <c r="F16" s="35">
        <f t="shared" si="0"/>
        <v>3873.6144</v>
      </c>
      <c r="G16" s="26">
        <f aca="true" t="shared" si="2" ref="G16:V26">$F16/33</f>
        <v>117.38225454545454</v>
      </c>
      <c r="H16" s="26">
        <f t="shared" si="2"/>
        <v>117.38225454545454</v>
      </c>
      <c r="I16" s="26">
        <f t="shared" si="2"/>
        <v>117.38225454545454</v>
      </c>
      <c r="J16" s="26">
        <f t="shared" si="2"/>
        <v>117.38225454545454</v>
      </c>
      <c r="K16" s="26">
        <f t="shared" si="2"/>
        <v>117.38225454545454</v>
      </c>
      <c r="L16" s="26">
        <f t="shared" si="2"/>
        <v>117.38225454545454</v>
      </c>
      <c r="M16" s="26">
        <f t="shared" si="2"/>
        <v>117.38225454545454</v>
      </c>
      <c r="N16" s="26">
        <f t="shared" si="2"/>
        <v>117.38225454545454</v>
      </c>
      <c r="O16" s="26">
        <f t="shared" si="2"/>
        <v>117.38225454545454</v>
      </c>
      <c r="P16" s="26">
        <f t="shared" si="2"/>
        <v>117.38225454545454</v>
      </c>
      <c r="Q16" s="26">
        <f t="shared" si="2"/>
        <v>117.38225454545454</v>
      </c>
      <c r="R16" s="26">
        <f t="shared" si="2"/>
        <v>117.38225454545454</v>
      </c>
      <c r="S16" s="26">
        <f t="shared" si="2"/>
        <v>117.38225454545454</v>
      </c>
      <c r="T16" s="26">
        <f t="shared" si="2"/>
        <v>117.38225454545454</v>
      </c>
      <c r="U16" s="26">
        <f t="shared" si="2"/>
        <v>117.38225454545454</v>
      </c>
      <c r="V16" s="26">
        <f t="shared" si="2"/>
        <v>117.38225454545454</v>
      </c>
      <c r="W16" s="26">
        <f t="shared" si="1"/>
        <v>117.38225454545454</v>
      </c>
      <c r="X16" s="26">
        <f t="shared" si="1"/>
        <v>117.38225454545454</v>
      </c>
      <c r="Y16" s="26">
        <f t="shared" si="1"/>
        <v>117.38225454545454</v>
      </c>
      <c r="Z16" s="26">
        <f t="shared" si="1"/>
        <v>117.38225454545454</v>
      </c>
      <c r="AA16" s="26">
        <f t="shared" si="1"/>
        <v>117.38225454545454</v>
      </c>
      <c r="AB16" s="26">
        <f t="shared" si="1"/>
        <v>117.38225454545454</v>
      </c>
      <c r="AC16" s="26">
        <f t="shared" si="1"/>
        <v>117.38225454545454</v>
      </c>
      <c r="AD16" s="26">
        <f t="shared" si="1"/>
        <v>117.38225454545454</v>
      </c>
      <c r="AE16" s="26">
        <f t="shared" si="1"/>
        <v>117.38225454545454</v>
      </c>
      <c r="AF16" s="26">
        <f t="shared" si="1"/>
        <v>117.38225454545454</v>
      </c>
      <c r="AG16" s="26">
        <f t="shared" si="1"/>
        <v>117.38225454545454</v>
      </c>
      <c r="AH16" s="26">
        <f t="shared" si="1"/>
        <v>117.38225454545454</v>
      </c>
      <c r="AI16" s="26">
        <f t="shared" si="1"/>
        <v>117.38225454545454</v>
      </c>
      <c r="AJ16" s="26">
        <f t="shared" si="1"/>
        <v>117.38225454545454</v>
      </c>
      <c r="AK16" s="26">
        <f t="shared" si="1"/>
        <v>117.38225454545454</v>
      </c>
      <c r="AL16" s="26">
        <f t="shared" si="1"/>
        <v>117.38225454545454</v>
      </c>
      <c r="AM16" s="26">
        <f t="shared" si="1"/>
        <v>117.38225454545454</v>
      </c>
    </row>
    <row r="17" spans="1:39" ht="12.75">
      <c r="A17" s="6">
        <v>500000</v>
      </c>
      <c r="B17" s="21" t="s">
        <v>41</v>
      </c>
      <c r="C17" s="19">
        <f>ORÇAMENTO!C17</f>
        <v>32400</v>
      </c>
      <c r="D17" s="6" t="str">
        <f>ORÇAMENTO!D17</f>
        <v>m2</v>
      </c>
      <c r="E17" s="5">
        <f>ORÇAMENTO!E17</f>
        <v>3.2964</v>
      </c>
      <c r="F17" s="35">
        <f t="shared" si="0"/>
        <v>106803.36</v>
      </c>
      <c r="G17" s="26">
        <f t="shared" si="2"/>
        <v>3236.4654545454546</v>
      </c>
      <c r="H17" s="26">
        <f t="shared" si="2"/>
        <v>3236.4654545454546</v>
      </c>
      <c r="I17" s="26">
        <f t="shared" si="2"/>
        <v>3236.4654545454546</v>
      </c>
      <c r="J17" s="26">
        <f t="shared" si="2"/>
        <v>3236.4654545454546</v>
      </c>
      <c r="K17" s="26">
        <f t="shared" si="2"/>
        <v>3236.4654545454546</v>
      </c>
      <c r="L17" s="26">
        <f t="shared" si="2"/>
        <v>3236.4654545454546</v>
      </c>
      <c r="M17" s="26">
        <f t="shared" si="2"/>
        <v>3236.4654545454546</v>
      </c>
      <c r="N17" s="26">
        <f t="shared" si="2"/>
        <v>3236.4654545454546</v>
      </c>
      <c r="O17" s="26">
        <f t="shared" si="2"/>
        <v>3236.4654545454546</v>
      </c>
      <c r="P17" s="26">
        <f t="shared" si="2"/>
        <v>3236.4654545454546</v>
      </c>
      <c r="Q17" s="26">
        <f t="shared" si="2"/>
        <v>3236.4654545454546</v>
      </c>
      <c r="R17" s="26">
        <f t="shared" si="2"/>
        <v>3236.4654545454546</v>
      </c>
      <c r="S17" s="26">
        <f t="shared" si="2"/>
        <v>3236.4654545454546</v>
      </c>
      <c r="T17" s="26">
        <f t="shared" si="2"/>
        <v>3236.4654545454546</v>
      </c>
      <c r="U17" s="26">
        <f t="shared" si="2"/>
        <v>3236.4654545454546</v>
      </c>
      <c r="V17" s="26">
        <f t="shared" si="2"/>
        <v>3236.4654545454546</v>
      </c>
      <c r="W17" s="26">
        <f t="shared" si="1"/>
        <v>3236.4654545454546</v>
      </c>
      <c r="X17" s="26">
        <f t="shared" si="1"/>
        <v>3236.4654545454546</v>
      </c>
      <c r="Y17" s="26">
        <f t="shared" si="1"/>
        <v>3236.4654545454546</v>
      </c>
      <c r="Z17" s="26">
        <f t="shared" si="1"/>
        <v>3236.4654545454546</v>
      </c>
      <c r="AA17" s="26">
        <f t="shared" si="1"/>
        <v>3236.4654545454546</v>
      </c>
      <c r="AB17" s="26">
        <f t="shared" si="1"/>
        <v>3236.4654545454546</v>
      </c>
      <c r="AC17" s="26">
        <f t="shared" si="1"/>
        <v>3236.4654545454546</v>
      </c>
      <c r="AD17" s="26">
        <f t="shared" si="1"/>
        <v>3236.4654545454546</v>
      </c>
      <c r="AE17" s="26">
        <f t="shared" si="1"/>
        <v>3236.4654545454546</v>
      </c>
      <c r="AF17" s="26">
        <f t="shared" si="1"/>
        <v>3236.4654545454546</v>
      </c>
      <c r="AG17" s="26">
        <f t="shared" si="1"/>
        <v>3236.4654545454546</v>
      </c>
      <c r="AH17" s="26">
        <f t="shared" si="1"/>
        <v>3236.4654545454546</v>
      </c>
      <c r="AI17" s="26">
        <f t="shared" si="1"/>
        <v>3236.4654545454546</v>
      </c>
      <c r="AJ17" s="26">
        <f t="shared" si="1"/>
        <v>3236.4654545454546</v>
      </c>
      <c r="AK17" s="26">
        <f t="shared" si="1"/>
        <v>3236.4654545454546</v>
      </c>
      <c r="AL17" s="26">
        <f t="shared" si="1"/>
        <v>3236.4654545454546</v>
      </c>
      <c r="AM17" s="26">
        <f t="shared" si="1"/>
        <v>3236.4654545454546</v>
      </c>
    </row>
    <row r="18" spans="1:39" ht="12.75">
      <c r="A18" s="6">
        <v>416010</v>
      </c>
      <c r="B18" s="21" t="s">
        <v>33</v>
      </c>
      <c r="C18" s="19">
        <f>ORÇAMENTO!C18</f>
        <v>4860</v>
      </c>
      <c r="D18" s="6" t="str">
        <f>ORÇAMENTO!D18</f>
        <v>m3</v>
      </c>
      <c r="E18" s="5">
        <f>ORÇAMENTO!E18</f>
        <v>14.6862</v>
      </c>
      <c r="F18" s="35">
        <f t="shared" si="0"/>
        <v>71374.932</v>
      </c>
      <c r="G18" s="26">
        <f t="shared" si="2"/>
        <v>2162.8767272727273</v>
      </c>
      <c r="H18" s="26">
        <f t="shared" si="2"/>
        <v>2162.8767272727273</v>
      </c>
      <c r="I18" s="26">
        <f t="shared" si="2"/>
        <v>2162.8767272727273</v>
      </c>
      <c r="J18" s="26">
        <f t="shared" si="2"/>
        <v>2162.8767272727273</v>
      </c>
      <c r="K18" s="26">
        <f t="shared" si="2"/>
        <v>2162.8767272727273</v>
      </c>
      <c r="L18" s="26">
        <f t="shared" si="2"/>
        <v>2162.8767272727273</v>
      </c>
      <c r="M18" s="26">
        <f t="shared" si="2"/>
        <v>2162.8767272727273</v>
      </c>
      <c r="N18" s="26">
        <f t="shared" si="2"/>
        <v>2162.8767272727273</v>
      </c>
      <c r="O18" s="26">
        <f t="shared" si="2"/>
        <v>2162.8767272727273</v>
      </c>
      <c r="P18" s="26">
        <f t="shared" si="2"/>
        <v>2162.8767272727273</v>
      </c>
      <c r="Q18" s="26">
        <f t="shared" si="2"/>
        <v>2162.8767272727273</v>
      </c>
      <c r="R18" s="26">
        <f t="shared" si="2"/>
        <v>2162.8767272727273</v>
      </c>
      <c r="S18" s="26">
        <f t="shared" si="2"/>
        <v>2162.8767272727273</v>
      </c>
      <c r="T18" s="26">
        <f t="shared" si="2"/>
        <v>2162.8767272727273</v>
      </c>
      <c r="U18" s="26">
        <f t="shared" si="2"/>
        <v>2162.8767272727273</v>
      </c>
      <c r="V18" s="26">
        <f t="shared" si="2"/>
        <v>2162.8767272727273</v>
      </c>
      <c r="W18" s="26">
        <f t="shared" si="1"/>
        <v>2162.8767272727273</v>
      </c>
      <c r="X18" s="26">
        <f t="shared" si="1"/>
        <v>2162.8767272727273</v>
      </c>
      <c r="Y18" s="26">
        <f t="shared" si="1"/>
        <v>2162.8767272727273</v>
      </c>
      <c r="Z18" s="26">
        <f t="shared" si="1"/>
        <v>2162.8767272727273</v>
      </c>
      <c r="AA18" s="26">
        <f t="shared" si="1"/>
        <v>2162.8767272727273</v>
      </c>
      <c r="AB18" s="26">
        <f t="shared" si="1"/>
        <v>2162.8767272727273</v>
      </c>
      <c r="AC18" s="26">
        <f t="shared" si="1"/>
        <v>2162.8767272727273</v>
      </c>
      <c r="AD18" s="26">
        <f t="shared" si="1"/>
        <v>2162.8767272727273</v>
      </c>
      <c r="AE18" s="26">
        <f t="shared" si="1"/>
        <v>2162.8767272727273</v>
      </c>
      <c r="AF18" s="26">
        <f t="shared" si="1"/>
        <v>2162.8767272727273</v>
      </c>
      <c r="AG18" s="26">
        <f t="shared" si="1"/>
        <v>2162.8767272727273</v>
      </c>
      <c r="AH18" s="26">
        <f t="shared" si="1"/>
        <v>2162.8767272727273</v>
      </c>
      <c r="AI18" s="26">
        <f t="shared" si="1"/>
        <v>2162.8767272727273</v>
      </c>
      <c r="AJ18" s="26">
        <f t="shared" si="1"/>
        <v>2162.8767272727273</v>
      </c>
      <c r="AK18" s="26">
        <f t="shared" si="1"/>
        <v>2162.8767272727273</v>
      </c>
      <c r="AL18" s="26">
        <f t="shared" si="1"/>
        <v>2162.8767272727273</v>
      </c>
      <c r="AM18" s="26">
        <f t="shared" si="1"/>
        <v>2162.8767272727273</v>
      </c>
    </row>
    <row r="19" spans="1:39" ht="12.75">
      <c r="A19" s="6">
        <v>532600</v>
      </c>
      <c r="B19" s="3" t="s">
        <v>32</v>
      </c>
      <c r="C19" s="19">
        <f>ORÇAMENTO!C19</f>
        <v>32400</v>
      </c>
      <c r="D19" s="6" t="str">
        <f>ORÇAMENTO!D19</f>
        <v>m2</v>
      </c>
      <c r="E19" s="5">
        <f>ORÇAMENTO!E19</f>
        <v>2.214</v>
      </c>
      <c r="F19" s="35">
        <f t="shared" si="0"/>
        <v>71733.6</v>
      </c>
      <c r="G19" s="26">
        <f t="shared" si="2"/>
        <v>2173.745454545455</v>
      </c>
      <c r="H19" s="26">
        <f t="shared" si="2"/>
        <v>2173.745454545455</v>
      </c>
      <c r="I19" s="26">
        <f t="shared" si="2"/>
        <v>2173.745454545455</v>
      </c>
      <c r="J19" s="26">
        <f t="shared" si="2"/>
        <v>2173.745454545455</v>
      </c>
      <c r="K19" s="26">
        <f t="shared" si="2"/>
        <v>2173.745454545455</v>
      </c>
      <c r="L19" s="26">
        <f t="shared" si="2"/>
        <v>2173.745454545455</v>
      </c>
      <c r="M19" s="26">
        <f t="shared" si="2"/>
        <v>2173.745454545455</v>
      </c>
      <c r="N19" s="26">
        <f t="shared" si="2"/>
        <v>2173.745454545455</v>
      </c>
      <c r="O19" s="26">
        <f t="shared" si="2"/>
        <v>2173.745454545455</v>
      </c>
      <c r="P19" s="26">
        <f t="shared" si="2"/>
        <v>2173.745454545455</v>
      </c>
      <c r="Q19" s="26">
        <f t="shared" si="2"/>
        <v>2173.745454545455</v>
      </c>
      <c r="R19" s="26">
        <f t="shared" si="2"/>
        <v>2173.745454545455</v>
      </c>
      <c r="S19" s="26">
        <f t="shared" si="2"/>
        <v>2173.745454545455</v>
      </c>
      <c r="T19" s="26">
        <f t="shared" si="2"/>
        <v>2173.745454545455</v>
      </c>
      <c r="U19" s="26">
        <f t="shared" si="2"/>
        <v>2173.745454545455</v>
      </c>
      <c r="V19" s="26">
        <f t="shared" si="2"/>
        <v>2173.745454545455</v>
      </c>
      <c r="W19" s="26">
        <f t="shared" si="1"/>
        <v>2173.745454545455</v>
      </c>
      <c r="X19" s="26">
        <f t="shared" si="1"/>
        <v>2173.745454545455</v>
      </c>
      <c r="Y19" s="26">
        <f t="shared" si="1"/>
        <v>2173.745454545455</v>
      </c>
      <c r="Z19" s="26">
        <f t="shared" si="1"/>
        <v>2173.745454545455</v>
      </c>
      <c r="AA19" s="26">
        <f t="shared" si="1"/>
        <v>2173.745454545455</v>
      </c>
      <c r="AB19" s="26">
        <f t="shared" si="1"/>
        <v>2173.745454545455</v>
      </c>
      <c r="AC19" s="26">
        <f t="shared" si="1"/>
        <v>2173.745454545455</v>
      </c>
      <c r="AD19" s="26">
        <f t="shared" si="1"/>
        <v>2173.745454545455</v>
      </c>
      <c r="AE19" s="26">
        <f t="shared" si="1"/>
        <v>2173.745454545455</v>
      </c>
      <c r="AF19" s="26">
        <f t="shared" si="1"/>
        <v>2173.745454545455</v>
      </c>
      <c r="AG19" s="26">
        <f t="shared" si="1"/>
        <v>2173.745454545455</v>
      </c>
      <c r="AH19" s="26">
        <f t="shared" si="1"/>
        <v>2173.745454545455</v>
      </c>
      <c r="AI19" s="26">
        <f t="shared" si="1"/>
        <v>2173.745454545455</v>
      </c>
      <c r="AJ19" s="26">
        <f t="shared" si="1"/>
        <v>2173.745454545455</v>
      </c>
      <c r="AK19" s="26">
        <f t="shared" si="1"/>
        <v>2173.745454545455</v>
      </c>
      <c r="AL19" s="26">
        <f t="shared" si="1"/>
        <v>2173.745454545455</v>
      </c>
      <c r="AM19" s="26">
        <f t="shared" si="1"/>
        <v>2173.745454545455</v>
      </c>
    </row>
    <row r="20" spans="1:39" ht="12.75">
      <c r="A20" s="6">
        <v>535200</v>
      </c>
      <c r="B20" s="3" t="s">
        <v>11</v>
      </c>
      <c r="C20" s="19">
        <f>ORÇAMENTO!C20</f>
        <v>10800</v>
      </c>
      <c r="D20" s="6" t="str">
        <f>ORÇAMENTO!D20</f>
        <v>m</v>
      </c>
      <c r="E20" s="5">
        <f>ORÇAMENTO!E20</f>
        <v>11.488199999999999</v>
      </c>
      <c r="F20" s="35">
        <f t="shared" si="0"/>
        <v>124072.55999999998</v>
      </c>
      <c r="G20" s="26">
        <f t="shared" si="2"/>
        <v>3759.7745454545448</v>
      </c>
      <c r="H20" s="26">
        <f t="shared" si="2"/>
        <v>3759.7745454545448</v>
      </c>
      <c r="I20" s="26">
        <f t="shared" si="2"/>
        <v>3759.7745454545448</v>
      </c>
      <c r="J20" s="26">
        <f t="shared" si="2"/>
        <v>3759.7745454545448</v>
      </c>
      <c r="K20" s="26">
        <f t="shared" si="2"/>
        <v>3759.7745454545448</v>
      </c>
      <c r="L20" s="26">
        <f t="shared" si="2"/>
        <v>3759.7745454545448</v>
      </c>
      <c r="M20" s="26">
        <f t="shared" si="2"/>
        <v>3759.7745454545448</v>
      </c>
      <c r="N20" s="26">
        <f t="shared" si="2"/>
        <v>3759.7745454545448</v>
      </c>
      <c r="O20" s="26">
        <f t="shared" si="2"/>
        <v>3759.7745454545448</v>
      </c>
      <c r="P20" s="26">
        <f t="shared" si="2"/>
        <v>3759.7745454545448</v>
      </c>
      <c r="Q20" s="26">
        <f t="shared" si="2"/>
        <v>3759.7745454545448</v>
      </c>
      <c r="R20" s="26">
        <f t="shared" si="2"/>
        <v>3759.7745454545448</v>
      </c>
      <c r="S20" s="26">
        <f t="shared" si="2"/>
        <v>3759.7745454545448</v>
      </c>
      <c r="T20" s="26">
        <f t="shared" si="2"/>
        <v>3759.7745454545448</v>
      </c>
      <c r="U20" s="26">
        <f t="shared" si="2"/>
        <v>3759.7745454545448</v>
      </c>
      <c r="V20" s="26">
        <f t="shared" si="2"/>
        <v>3759.7745454545448</v>
      </c>
      <c r="W20" s="26">
        <f t="shared" si="1"/>
        <v>3759.7745454545448</v>
      </c>
      <c r="X20" s="26">
        <f t="shared" si="1"/>
        <v>3759.7745454545448</v>
      </c>
      <c r="Y20" s="26">
        <f t="shared" si="1"/>
        <v>3759.7745454545448</v>
      </c>
      <c r="Z20" s="26">
        <f t="shared" si="1"/>
        <v>3759.7745454545448</v>
      </c>
      <c r="AA20" s="26">
        <f t="shared" si="1"/>
        <v>3759.7745454545448</v>
      </c>
      <c r="AB20" s="26">
        <f t="shared" si="1"/>
        <v>3759.7745454545448</v>
      </c>
      <c r="AC20" s="26">
        <f t="shared" si="1"/>
        <v>3759.7745454545448</v>
      </c>
      <c r="AD20" s="26">
        <f t="shared" si="1"/>
        <v>3759.7745454545448</v>
      </c>
      <c r="AE20" s="26">
        <f t="shared" si="1"/>
        <v>3759.7745454545448</v>
      </c>
      <c r="AF20" s="26">
        <f t="shared" si="1"/>
        <v>3759.7745454545448</v>
      </c>
      <c r="AG20" s="26">
        <f t="shared" si="1"/>
        <v>3759.7745454545448</v>
      </c>
      <c r="AH20" s="26">
        <f t="shared" si="1"/>
        <v>3759.7745454545448</v>
      </c>
      <c r="AI20" s="26">
        <f t="shared" si="1"/>
        <v>3759.7745454545448</v>
      </c>
      <c r="AJ20" s="26">
        <f t="shared" si="1"/>
        <v>3759.7745454545448</v>
      </c>
      <c r="AK20" s="26">
        <f t="shared" si="1"/>
        <v>3759.7745454545448</v>
      </c>
      <c r="AL20" s="26">
        <f t="shared" si="1"/>
        <v>3759.7745454545448</v>
      </c>
      <c r="AM20" s="26">
        <f t="shared" si="1"/>
        <v>3759.7745454545448</v>
      </c>
    </row>
    <row r="21" spans="1:39" ht="12.75">
      <c r="A21" s="6">
        <v>521450</v>
      </c>
      <c r="B21" s="3" t="s">
        <v>12</v>
      </c>
      <c r="C21" s="19">
        <f>ORÇAMENTO!C21</f>
        <v>30780</v>
      </c>
      <c r="D21" s="6" t="str">
        <f>ORÇAMENTO!D21</f>
        <v>m2</v>
      </c>
      <c r="E21" s="5">
        <f>ORÇAMENTO!E21</f>
        <v>27.2199</v>
      </c>
      <c r="F21" s="35">
        <f t="shared" si="0"/>
        <v>837828.522</v>
      </c>
      <c r="G21" s="26">
        <f t="shared" si="2"/>
        <v>25388.74309090909</v>
      </c>
      <c r="H21" s="26">
        <f t="shared" si="2"/>
        <v>25388.74309090909</v>
      </c>
      <c r="I21" s="26">
        <f t="shared" si="2"/>
        <v>25388.74309090909</v>
      </c>
      <c r="J21" s="26">
        <f t="shared" si="2"/>
        <v>25388.74309090909</v>
      </c>
      <c r="K21" s="26">
        <f t="shared" si="2"/>
        <v>25388.74309090909</v>
      </c>
      <c r="L21" s="26">
        <f t="shared" si="2"/>
        <v>25388.74309090909</v>
      </c>
      <c r="M21" s="26">
        <f t="shared" si="2"/>
        <v>25388.74309090909</v>
      </c>
      <c r="N21" s="26">
        <f t="shared" si="2"/>
        <v>25388.74309090909</v>
      </c>
      <c r="O21" s="26">
        <f t="shared" si="2"/>
        <v>25388.74309090909</v>
      </c>
      <c r="P21" s="26">
        <f t="shared" si="2"/>
        <v>25388.74309090909</v>
      </c>
      <c r="Q21" s="26">
        <f t="shared" si="2"/>
        <v>25388.74309090909</v>
      </c>
      <c r="R21" s="26">
        <f t="shared" si="2"/>
        <v>25388.74309090909</v>
      </c>
      <c r="S21" s="26">
        <f t="shared" si="2"/>
        <v>25388.74309090909</v>
      </c>
      <c r="T21" s="26">
        <f t="shared" si="2"/>
        <v>25388.74309090909</v>
      </c>
      <c r="U21" s="26">
        <f t="shared" si="2"/>
        <v>25388.74309090909</v>
      </c>
      <c r="V21" s="26">
        <f t="shared" si="2"/>
        <v>25388.74309090909</v>
      </c>
      <c r="W21" s="26">
        <f t="shared" si="1"/>
        <v>25388.74309090909</v>
      </c>
      <c r="X21" s="26">
        <f t="shared" si="1"/>
        <v>25388.74309090909</v>
      </c>
      <c r="Y21" s="26">
        <f t="shared" si="1"/>
        <v>25388.74309090909</v>
      </c>
      <c r="Z21" s="26">
        <f t="shared" si="1"/>
        <v>25388.74309090909</v>
      </c>
      <c r="AA21" s="26">
        <f t="shared" si="1"/>
        <v>25388.74309090909</v>
      </c>
      <c r="AB21" s="26">
        <f t="shared" si="1"/>
        <v>25388.74309090909</v>
      </c>
      <c r="AC21" s="26">
        <f t="shared" si="1"/>
        <v>25388.74309090909</v>
      </c>
      <c r="AD21" s="26">
        <f t="shared" si="1"/>
        <v>25388.74309090909</v>
      </c>
      <c r="AE21" s="26">
        <f t="shared" si="1"/>
        <v>25388.74309090909</v>
      </c>
      <c r="AF21" s="26">
        <f t="shared" si="1"/>
        <v>25388.74309090909</v>
      </c>
      <c r="AG21" s="26">
        <f t="shared" si="1"/>
        <v>25388.74309090909</v>
      </c>
      <c r="AH21" s="26">
        <f t="shared" si="1"/>
        <v>25388.74309090909</v>
      </c>
      <c r="AI21" s="26">
        <f t="shared" si="1"/>
        <v>25388.74309090909</v>
      </c>
      <c r="AJ21" s="26">
        <f t="shared" si="1"/>
        <v>25388.74309090909</v>
      </c>
      <c r="AK21" s="26">
        <f t="shared" si="1"/>
        <v>25388.74309090909</v>
      </c>
      <c r="AL21" s="26">
        <f t="shared" si="1"/>
        <v>25388.74309090909</v>
      </c>
      <c r="AM21" s="26">
        <f t="shared" si="1"/>
        <v>25388.74309090909</v>
      </c>
    </row>
    <row r="22" spans="1:39" ht="12.75">
      <c r="A22" s="6">
        <v>520250</v>
      </c>
      <c r="B22" s="21" t="s">
        <v>53</v>
      </c>
      <c r="C22" s="19">
        <f>ORÇAMENTO!C22</f>
        <v>4617</v>
      </c>
      <c r="D22" s="6" t="str">
        <f>ORÇAMENTO!D22</f>
        <v>m3</v>
      </c>
      <c r="E22" s="5">
        <f>ORÇAMENTO!E22</f>
        <v>5.2520999999999995</v>
      </c>
      <c r="F22" s="35">
        <f t="shared" si="0"/>
        <v>24248.945699999997</v>
      </c>
      <c r="G22" s="26">
        <f t="shared" si="2"/>
        <v>734.8165363636363</v>
      </c>
      <c r="H22" s="26">
        <f t="shared" si="2"/>
        <v>734.8165363636363</v>
      </c>
      <c r="I22" s="26">
        <f t="shared" si="2"/>
        <v>734.8165363636363</v>
      </c>
      <c r="J22" s="26">
        <f t="shared" si="2"/>
        <v>734.8165363636363</v>
      </c>
      <c r="K22" s="26">
        <f t="shared" si="2"/>
        <v>734.8165363636363</v>
      </c>
      <c r="L22" s="26">
        <f t="shared" si="2"/>
        <v>734.8165363636363</v>
      </c>
      <c r="M22" s="26">
        <f t="shared" si="2"/>
        <v>734.8165363636363</v>
      </c>
      <c r="N22" s="26">
        <f t="shared" si="2"/>
        <v>734.8165363636363</v>
      </c>
      <c r="O22" s="26">
        <f t="shared" si="2"/>
        <v>734.8165363636363</v>
      </c>
      <c r="P22" s="26">
        <f t="shared" si="2"/>
        <v>734.8165363636363</v>
      </c>
      <c r="Q22" s="26">
        <f t="shared" si="2"/>
        <v>734.8165363636363</v>
      </c>
      <c r="R22" s="26">
        <f t="shared" si="2"/>
        <v>734.8165363636363</v>
      </c>
      <c r="S22" s="26">
        <f t="shared" si="2"/>
        <v>734.8165363636363</v>
      </c>
      <c r="T22" s="26">
        <f t="shared" si="2"/>
        <v>734.8165363636363</v>
      </c>
      <c r="U22" s="26">
        <f t="shared" si="2"/>
        <v>734.8165363636363</v>
      </c>
      <c r="V22" s="26">
        <f t="shared" si="2"/>
        <v>734.8165363636363</v>
      </c>
      <c r="W22" s="26">
        <f t="shared" si="1"/>
        <v>734.8165363636363</v>
      </c>
      <c r="X22" s="26">
        <f t="shared" si="1"/>
        <v>734.8165363636363</v>
      </c>
      <c r="Y22" s="26">
        <f t="shared" si="1"/>
        <v>734.8165363636363</v>
      </c>
      <c r="Z22" s="26">
        <f t="shared" si="1"/>
        <v>734.8165363636363</v>
      </c>
      <c r="AA22" s="26">
        <f t="shared" si="1"/>
        <v>734.8165363636363</v>
      </c>
      <c r="AB22" s="26">
        <f t="shared" si="1"/>
        <v>734.8165363636363</v>
      </c>
      <c r="AC22" s="26">
        <f t="shared" si="1"/>
        <v>734.8165363636363</v>
      </c>
      <c r="AD22" s="26">
        <f t="shared" si="1"/>
        <v>734.8165363636363</v>
      </c>
      <c r="AE22" s="26">
        <f t="shared" si="1"/>
        <v>734.8165363636363</v>
      </c>
      <c r="AF22" s="26">
        <f t="shared" si="1"/>
        <v>734.8165363636363</v>
      </c>
      <c r="AG22" s="26">
        <f t="shared" si="1"/>
        <v>734.8165363636363</v>
      </c>
      <c r="AH22" s="26">
        <f t="shared" si="1"/>
        <v>734.8165363636363</v>
      </c>
      <c r="AI22" s="26">
        <f t="shared" si="1"/>
        <v>734.8165363636363</v>
      </c>
      <c r="AJ22" s="26">
        <f t="shared" si="1"/>
        <v>734.8165363636363</v>
      </c>
      <c r="AK22" s="26">
        <f t="shared" si="1"/>
        <v>734.8165363636363</v>
      </c>
      <c r="AL22" s="26">
        <f t="shared" si="1"/>
        <v>734.8165363636363</v>
      </c>
      <c r="AM22" s="26">
        <f t="shared" si="1"/>
        <v>734.8165363636363</v>
      </c>
    </row>
    <row r="23" spans="1:39" ht="12.75">
      <c r="A23" s="6">
        <v>532650</v>
      </c>
      <c r="B23" s="3" t="s">
        <v>8</v>
      </c>
      <c r="C23" s="19">
        <f>ORÇAMENTO!C23</f>
        <v>32400</v>
      </c>
      <c r="D23" s="6" t="str">
        <f>ORÇAMENTO!D23</f>
        <v>m2</v>
      </c>
      <c r="E23" s="5">
        <f>ORÇAMENTO!E23</f>
        <v>1.0701</v>
      </c>
      <c r="F23" s="35">
        <f t="shared" si="0"/>
        <v>34671.240000000005</v>
      </c>
      <c r="G23" s="26">
        <f t="shared" si="2"/>
        <v>1050.6436363636365</v>
      </c>
      <c r="H23" s="26">
        <f t="shared" si="2"/>
        <v>1050.6436363636365</v>
      </c>
      <c r="I23" s="26">
        <f t="shared" si="2"/>
        <v>1050.6436363636365</v>
      </c>
      <c r="J23" s="26">
        <f t="shared" si="2"/>
        <v>1050.6436363636365</v>
      </c>
      <c r="K23" s="26">
        <f t="shared" si="2"/>
        <v>1050.6436363636365</v>
      </c>
      <c r="L23" s="26">
        <f t="shared" si="2"/>
        <v>1050.6436363636365</v>
      </c>
      <c r="M23" s="26">
        <f t="shared" si="2"/>
        <v>1050.6436363636365</v>
      </c>
      <c r="N23" s="26">
        <f t="shared" si="2"/>
        <v>1050.6436363636365</v>
      </c>
      <c r="O23" s="26">
        <f t="shared" si="2"/>
        <v>1050.6436363636365</v>
      </c>
      <c r="P23" s="26">
        <f t="shared" si="2"/>
        <v>1050.6436363636365</v>
      </c>
      <c r="Q23" s="26">
        <f t="shared" si="2"/>
        <v>1050.6436363636365</v>
      </c>
      <c r="R23" s="26">
        <f t="shared" si="2"/>
        <v>1050.6436363636365</v>
      </c>
      <c r="S23" s="26">
        <f t="shared" si="2"/>
        <v>1050.6436363636365</v>
      </c>
      <c r="T23" s="26">
        <f t="shared" si="2"/>
        <v>1050.6436363636365</v>
      </c>
      <c r="U23" s="26">
        <f t="shared" si="2"/>
        <v>1050.6436363636365</v>
      </c>
      <c r="V23" s="26">
        <f t="shared" si="2"/>
        <v>1050.6436363636365</v>
      </c>
      <c r="W23" s="26">
        <f t="shared" si="1"/>
        <v>1050.6436363636365</v>
      </c>
      <c r="X23" s="26">
        <f t="shared" si="1"/>
        <v>1050.6436363636365</v>
      </c>
      <c r="Y23" s="26">
        <f t="shared" si="1"/>
        <v>1050.6436363636365</v>
      </c>
      <c r="Z23" s="26">
        <f t="shared" si="1"/>
        <v>1050.6436363636365</v>
      </c>
      <c r="AA23" s="26">
        <f t="shared" si="1"/>
        <v>1050.6436363636365</v>
      </c>
      <c r="AB23" s="26">
        <f t="shared" si="1"/>
        <v>1050.6436363636365</v>
      </c>
      <c r="AC23" s="26">
        <f t="shared" si="1"/>
        <v>1050.6436363636365</v>
      </c>
      <c r="AD23" s="26">
        <f t="shared" si="1"/>
        <v>1050.6436363636365</v>
      </c>
      <c r="AE23" s="26">
        <f t="shared" si="1"/>
        <v>1050.6436363636365</v>
      </c>
      <c r="AF23" s="26">
        <f t="shared" si="1"/>
        <v>1050.6436363636365</v>
      </c>
      <c r="AG23" s="26">
        <f t="shared" si="1"/>
        <v>1050.6436363636365</v>
      </c>
      <c r="AH23" s="26">
        <f t="shared" si="1"/>
        <v>1050.6436363636365</v>
      </c>
      <c r="AI23" s="26">
        <f t="shared" si="1"/>
        <v>1050.6436363636365</v>
      </c>
      <c r="AJ23" s="26">
        <f t="shared" si="1"/>
        <v>1050.6436363636365</v>
      </c>
      <c r="AK23" s="26">
        <f t="shared" si="1"/>
        <v>1050.6436363636365</v>
      </c>
      <c r="AL23" s="26">
        <f t="shared" si="1"/>
        <v>1050.6436363636365</v>
      </c>
      <c r="AM23" s="26">
        <f t="shared" si="1"/>
        <v>1050.6436363636365</v>
      </c>
    </row>
    <row r="24" spans="1:39" ht="12.75">
      <c r="A24" s="6">
        <v>532700</v>
      </c>
      <c r="B24" s="3" t="s">
        <v>9</v>
      </c>
      <c r="C24" s="19">
        <f>ORÇAMENTO!C24</f>
        <v>32400</v>
      </c>
      <c r="D24" s="6" t="str">
        <f>ORÇAMENTO!D24</f>
        <v>m2</v>
      </c>
      <c r="E24" s="5">
        <f>ORÇAMENTO!E24</f>
        <v>0.5166</v>
      </c>
      <c r="F24" s="35">
        <f t="shared" si="0"/>
        <v>16737.839999999997</v>
      </c>
      <c r="G24" s="26">
        <f t="shared" si="2"/>
        <v>507.2072727272726</v>
      </c>
      <c r="H24" s="26">
        <f t="shared" si="2"/>
        <v>507.2072727272726</v>
      </c>
      <c r="I24" s="26">
        <f t="shared" si="2"/>
        <v>507.2072727272726</v>
      </c>
      <c r="J24" s="26">
        <f t="shared" si="2"/>
        <v>507.2072727272726</v>
      </c>
      <c r="K24" s="26">
        <f t="shared" si="2"/>
        <v>507.2072727272726</v>
      </c>
      <c r="L24" s="26">
        <f t="shared" si="2"/>
        <v>507.2072727272726</v>
      </c>
      <c r="M24" s="26">
        <f t="shared" si="2"/>
        <v>507.2072727272726</v>
      </c>
      <c r="N24" s="26">
        <f t="shared" si="2"/>
        <v>507.2072727272726</v>
      </c>
      <c r="O24" s="26">
        <f t="shared" si="2"/>
        <v>507.2072727272726</v>
      </c>
      <c r="P24" s="26">
        <f t="shared" si="2"/>
        <v>507.2072727272726</v>
      </c>
      <c r="Q24" s="26">
        <f t="shared" si="2"/>
        <v>507.2072727272726</v>
      </c>
      <c r="R24" s="26">
        <f t="shared" si="2"/>
        <v>507.2072727272726</v>
      </c>
      <c r="S24" s="26">
        <f t="shared" si="2"/>
        <v>507.2072727272726</v>
      </c>
      <c r="T24" s="26">
        <f t="shared" si="2"/>
        <v>507.2072727272726</v>
      </c>
      <c r="U24" s="26">
        <f t="shared" si="2"/>
        <v>507.2072727272726</v>
      </c>
      <c r="V24" s="26">
        <f t="shared" si="2"/>
        <v>507.2072727272726</v>
      </c>
      <c r="W24" s="26">
        <f t="shared" si="1"/>
        <v>507.2072727272726</v>
      </c>
      <c r="X24" s="26">
        <f t="shared" si="1"/>
        <v>507.2072727272726</v>
      </c>
      <c r="Y24" s="26">
        <f t="shared" si="1"/>
        <v>507.2072727272726</v>
      </c>
      <c r="Z24" s="26">
        <f t="shared" si="1"/>
        <v>507.2072727272726</v>
      </c>
      <c r="AA24" s="26">
        <f t="shared" si="1"/>
        <v>507.2072727272726</v>
      </c>
      <c r="AB24" s="26">
        <f t="shared" si="1"/>
        <v>507.2072727272726</v>
      </c>
      <c r="AC24" s="26">
        <f t="shared" si="1"/>
        <v>507.2072727272726</v>
      </c>
      <c r="AD24" s="26">
        <f t="shared" si="1"/>
        <v>507.2072727272726</v>
      </c>
      <c r="AE24" s="26">
        <f t="shared" si="1"/>
        <v>507.2072727272726</v>
      </c>
      <c r="AF24" s="26">
        <f t="shared" si="1"/>
        <v>507.2072727272726</v>
      </c>
      <c r="AG24" s="26">
        <f t="shared" si="1"/>
        <v>507.2072727272726</v>
      </c>
      <c r="AH24" s="26">
        <f t="shared" si="1"/>
        <v>507.2072727272726</v>
      </c>
      <c r="AI24" s="26">
        <f t="shared" si="1"/>
        <v>507.2072727272726</v>
      </c>
      <c r="AJ24" s="26">
        <f t="shared" si="1"/>
        <v>507.2072727272726</v>
      </c>
      <c r="AK24" s="26">
        <f t="shared" si="1"/>
        <v>507.2072727272726</v>
      </c>
      <c r="AL24" s="26">
        <f t="shared" si="1"/>
        <v>507.2072727272726</v>
      </c>
      <c r="AM24" s="26">
        <f t="shared" si="1"/>
        <v>507.2072727272726</v>
      </c>
    </row>
    <row r="25" spans="1:39" ht="12.75">
      <c r="A25" s="6">
        <v>575100</v>
      </c>
      <c r="B25" s="21" t="s">
        <v>55</v>
      </c>
      <c r="C25" s="19">
        <f>ORÇAMENTO!C25</f>
        <v>10800</v>
      </c>
      <c r="D25" s="6" t="str">
        <f>ORÇAMENTO!D25</f>
        <v>m2</v>
      </c>
      <c r="E25" s="5">
        <f>ORÇAMENTO!E25</f>
        <v>1.7835</v>
      </c>
      <c r="F25" s="35">
        <f t="shared" si="0"/>
        <v>19261.8</v>
      </c>
      <c r="G25" s="26">
        <f t="shared" si="2"/>
        <v>583.690909090909</v>
      </c>
      <c r="H25" s="26">
        <f t="shared" si="2"/>
        <v>583.690909090909</v>
      </c>
      <c r="I25" s="26">
        <f t="shared" si="2"/>
        <v>583.690909090909</v>
      </c>
      <c r="J25" s="26">
        <f t="shared" si="2"/>
        <v>583.690909090909</v>
      </c>
      <c r="K25" s="26">
        <f t="shared" si="2"/>
        <v>583.690909090909</v>
      </c>
      <c r="L25" s="26">
        <f t="shared" si="2"/>
        <v>583.690909090909</v>
      </c>
      <c r="M25" s="26">
        <f t="shared" si="2"/>
        <v>583.690909090909</v>
      </c>
      <c r="N25" s="26">
        <f t="shared" si="2"/>
        <v>583.690909090909</v>
      </c>
      <c r="O25" s="26">
        <f t="shared" si="2"/>
        <v>583.690909090909</v>
      </c>
      <c r="P25" s="26">
        <f t="shared" si="2"/>
        <v>583.690909090909</v>
      </c>
      <c r="Q25" s="26">
        <f t="shared" si="2"/>
        <v>583.690909090909</v>
      </c>
      <c r="R25" s="26">
        <f t="shared" si="2"/>
        <v>583.690909090909</v>
      </c>
      <c r="S25" s="26">
        <f t="shared" si="2"/>
        <v>583.690909090909</v>
      </c>
      <c r="T25" s="26">
        <f t="shared" si="2"/>
        <v>583.690909090909</v>
      </c>
      <c r="U25" s="26">
        <f t="shared" si="2"/>
        <v>583.690909090909</v>
      </c>
      <c r="V25" s="26">
        <f t="shared" si="2"/>
        <v>583.690909090909</v>
      </c>
      <c r="W25" s="26">
        <f t="shared" si="1"/>
        <v>583.690909090909</v>
      </c>
      <c r="X25" s="26">
        <f t="shared" si="1"/>
        <v>583.690909090909</v>
      </c>
      <c r="Y25" s="26">
        <f t="shared" si="1"/>
        <v>583.690909090909</v>
      </c>
      <c r="Z25" s="26">
        <f t="shared" si="1"/>
        <v>583.690909090909</v>
      </c>
      <c r="AA25" s="26">
        <f t="shared" si="1"/>
        <v>583.690909090909</v>
      </c>
      <c r="AB25" s="26">
        <f t="shared" si="1"/>
        <v>583.690909090909</v>
      </c>
      <c r="AC25" s="26">
        <f t="shared" si="1"/>
        <v>583.690909090909</v>
      </c>
      <c r="AD25" s="26">
        <f t="shared" si="1"/>
        <v>583.690909090909</v>
      </c>
      <c r="AE25" s="26">
        <f t="shared" si="1"/>
        <v>583.690909090909</v>
      </c>
      <c r="AF25" s="26">
        <f t="shared" si="1"/>
        <v>583.690909090909</v>
      </c>
      <c r="AG25" s="26">
        <f t="shared" si="1"/>
        <v>583.690909090909</v>
      </c>
      <c r="AH25" s="26">
        <f t="shared" si="1"/>
        <v>583.690909090909</v>
      </c>
      <c r="AI25" s="26">
        <f t="shared" si="1"/>
        <v>583.690909090909</v>
      </c>
      <c r="AJ25" s="26">
        <f t="shared" si="1"/>
        <v>583.690909090909</v>
      </c>
      <c r="AK25" s="26">
        <f t="shared" si="1"/>
        <v>583.690909090909</v>
      </c>
      <c r="AL25" s="26">
        <f t="shared" si="1"/>
        <v>583.690909090909</v>
      </c>
      <c r="AM25" s="26">
        <f t="shared" si="1"/>
        <v>583.690909090909</v>
      </c>
    </row>
    <row r="26" spans="1:39" ht="13.5" thickBot="1">
      <c r="A26" s="23">
        <v>800000</v>
      </c>
      <c r="B26" s="63" t="s">
        <v>54</v>
      </c>
      <c r="C26" s="19">
        <f>ORÇAMENTO!C26</f>
        <v>10800</v>
      </c>
      <c r="D26" s="23" t="str">
        <f>ORÇAMENTO!D26</f>
        <v>m2</v>
      </c>
      <c r="E26" s="7">
        <f>ORÇAMENTO!E26</f>
        <v>11.033100000000001</v>
      </c>
      <c r="F26" s="36">
        <f t="shared" si="0"/>
        <v>119157.48000000001</v>
      </c>
      <c r="G26" s="30">
        <f t="shared" si="2"/>
        <v>3610.8327272727274</v>
      </c>
      <c r="H26" s="30">
        <f t="shared" si="2"/>
        <v>3610.8327272727274</v>
      </c>
      <c r="I26" s="30">
        <f t="shared" si="2"/>
        <v>3610.8327272727274</v>
      </c>
      <c r="J26" s="30">
        <f t="shared" si="2"/>
        <v>3610.8327272727274</v>
      </c>
      <c r="K26" s="30">
        <f t="shared" si="2"/>
        <v>3610.8327272727274</v>
      </c>
      <c r="L26" s="30">
        <f t="shared" si="2"/>
        <v>3610.8327272727274</v>
      </c>
      <c r="M26" s="30">
        <f t="shared" si="2"/>
        <v>3610.8327272727274</v>
      </c>
      <c r="N26" s="30">
        <f t="shared" si="2"/>
        <v>3610.8327272727274</v>
      </c>
      <c r="O26" s="30">
        <f t="shared" si="2"/>
        <v>3610.8327272727274</v>
      </c>
      <c r="P26" s="30">
        <f t="shared" si="2"/>
        <v>3610.8327272727274</v>
      </c>
      <c r="Q26" s="30">
        <f t="shared" si="2"/>
        <v>3610.8327272727274</v>
      </c>
      <c r="R26" s="30">
        <f t="shared" si="2"/>
        <v>3610.8327272727274</v>
      </c>
      <c r="S26" s="30">
        <f t="shared" si="2"/>
        <v>3610.8327272727274</v>
      </c>
      <c r="T26" s="30">
        <f t="shared" si="2"/>
        <v>3610.8327272727274</v>
      </c>
      <c r="U26" s="30">
        <f t="shared" si="2"/>
        <v>3610.8327272727274</v>
      </c>
      <c r="V26" s="30">
        <f t="shared" si="2"/>
        <v>3610.8327272727274</v>
      </c>
      <c r="W26" s="30">
        <f t="shared" si="1"/>
        <v>3610.8327272727274</v>
      </c>
      <c r="X26" s="30">
        <f t="shared" si="1"/>
        <v>3610.8327272727274</v>
      </c>
      <c r="Y26" s="30">
        <f t="shared" si="1"/>
        <v>3610.8327272727274</v>
      </c>
      <c r="Z26" s="30">
        <f t="shared" si="1"/>
        <v>3610.8327272727274</v>
      </c>
      <c r="AA26" s="30">
        <f t="shared" si="1"/>
        <v>3610.8327272727274</v>
      </c>
      <c r="AB26" s="30">
        <f t="shared" si="1"/>
        <v>3610.8327272727274</v>
      </c>
      <c r="AC26" s="30">
        <f t="shared" si="1"/>
        <v>3610.8327272727274</v>
      </c>
      <c r="AD26" s="30">
        <f t="shared" si="1"/>
        <v>3610.8327272727274</v>
      </c>
      <c r="AE26" s="30">
        <f t="shared" si="1"/>
        <v>3610.8327272727274</v>
      </c>
      <c r="AF26" s="30">
        <f t="shared" si="1"/>
        <v>3610.8327272727274</v>
      </c>
      <c r="AG26" s="30">
        <f t="shared" si="1"/>
        <v>3610.8327272727274</v>
      </c>
      <c r="AH26" s="30">
        <f t="shared" si="1"/>
        <v>3610.8327272727274</v>
      </c>
      <c r="AI26" s="30">
        <f t="shared" si="1"/>
        <v>3610.8327272727274</v>
      </c>
      <c r="AJ26" s="30">
        <f t="shared" si="1"/>
        <v>3610.8327272727274</v>
      </c>
      <c r="AK26" s="30">
        <f t="shared" si="1"/>
        <v>3610.8327272727274</v>
      </c>
      <c r="AL26" s="30">
        <f t="shared" si="1"/>
        <v>3610.8327272727274</v>
      </c>
      <c r="AM26" s="30">
        <f t="shared" si="1"/>
        <v>3610.8327272727274</v>
      </c>
    </row>
    <row r="27" spans="1:39" ht="12.75">
      <c r="A27" s="3"/>
      <c r="B27" s="3"/>
      <c r="C27" s="65"/>
      <c r="D27" s="6"/>
      <c r="E27" s="5"/>
      <c r="F27" s="3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ht="12.75">
      <c r="A28" s="3"/>
      <c r="B28" s="32" t="s">
        <v>30</v>
      </c>
      <c r="C28" s="25"/>
      <c r="D28" s="25"/>
      <c r="E28" s="26"/>
      <c r="F28" s="37"/>
      <c r="G28" s="26">
        <f>SUM(G11:G27)</f>
        <v>48183.78406363636</v>
      </c>
      <c r="H28" s="27">
        <f>SUM(H15:H27)</f>
        <v>43842.080863636365</v>
      </c>
      <c r="I28" s="27">
        <f>SUM(I15:I27)</f>
        <v>43842.080863636365</v>
      </c>
      <c r="J28" s="27">
        <f>SUM(J15:J27)</f>
        <v>43842.080863636365</v>
      </c>
      <c r="K28" s="27">
        <f>SUM(K15:K27)</f>
        <v>43842.080863636365</v>
      </c>
      <c r="L28" s="27">
        <f>SUM(L15:L27)</f>
        <v>43842.080863636365</v>
      </c>
      <c r="M28" s="26">
        <f>SUM(M11:M27)</f>
        <v>43842.080863636365</v>
      </c>
      <c r="N28" s="27">
        <f aca="true" t="shared" si="3" ref="N28:S28">SUM(N15:N27)</f>
        <v>43842.080863636365</v>
      </c>
      <c r="O28" s="27">
        <f t="shared" si="3"/>
        <v>43842.080863636365</v>
      </c>
      <c r="P28" s="27">
        <f t="shared" si="3"/>
        <v>43842.080863636365</v>
      </c>
      <c r="Q28" s="27">
        <f t="shared" si="3"/>
        <v>43842.080863636365</v>
      </c>
      <c r="R28" s="27">
        <f t="shared" si="3"/>
        <v>43842.080863636365</v>
      </c>
      <c r="S28" s="27">
        <f t="shared" si="3"/>
        <v>43842.080863636365</v>
      </c>
      <c r="T28" s="26">
        <f>SUM(T11:T27)</f>
        <v>43842.080863636365</v>
      </c>
      <c r="U28" s="27">
        <f>SUM(U15:U27)</f>
        <v>43842.080863636365</v>
      </c>
      <c r="V28" s="27">
        <f>SUM(V15:V27)</f>
        <v>43842.080863636365</v>
      </c>
      <c r="W28" s="27">
        <f>SUM(W15:W27)</f>
        <v>43842.080863636365</v>
      </c>
      <c r="X28" s="27">
        <f>SUM(X15:X27)</f>
        <v>43842.080863636365</v>
      </c>
      <c r="Y28" s="27">
        <f>SUM(Y15:Y27)</f>
        <v>43842.080863636365</v>
      </c>
      <c r="Z28" s="26">
        <f>SUM(Z11:Z27)</f>
        <v>43842.080863636365</v>
      </c>
      <c r="AA28" s="27">
        <f>SUM(AA15:AA27)</f>
        <v>43842.080863636365</v>
      </c>
      <c r="AB28" s="27">
        <f>SUM(AB15:AB27)</f>
        <v>43842.080863636365</v>
      </c>
      <c r="AC28" s="27">
        <f>SUM(AC15:AC27)</f>
        <v>43842.080863636365</v>
      </c>
      <c r="AD28" s="27">
        <f>SUM(AD15:AD27)</f>
        <v>43842.080863636365</v>
      </c>
      <c r="AE28" s="27">
        <f>SUM(AE15:AE27)</f>
        <v>43842.080863636365</v>
      </c>
      <c r="AF28" s="26">
        <f>SUM(AF11:AF27)</f>
        <v>43842.080863636365</v>
      </c>
      <c r="AG28" s="27">
        <f aca="true" t="shared" si="4" ref="AG28:AL28">SUM(AG15:AG27)</f>
        <v>43842.080863636365</v>
      </c>
      <c r="AH28" s="27">
        <f t="shared" si="4"/>
        <v>43842.080863636365</v>
      </c>
      <c r="AI28" s="27">
        <f t="shared" si="4"/>
        <v>43842.080863636365</v>
      </c>
      <c r="AJ28" s="27">
        <f t="shared" si="4"/>
        <v>43842.080863636365</v>
      </c>
      <c r="AK28" s="27">
        <f t="shared" si="4"/>
        <v>43842.080863636365</v>
      </c>
      <c r="AL28" s="27">
        <f t="shared" si="4"/>
        <v>43842.080863636365</v>
      </c>
      <c r="AM28" s="26">
        <f>SUM(AM11:AM27)</f>
        <v>43842.080863636365</v>
      </c>
    </row>
    <row r="29" spans="1:39" ht="12.75">
      <c r="A29" s="3"/>
      <c r="B29" s="32"/>
      <c r="C29" s="25"/>
      <c r="D29" s="25"/>
      <c r="E29" s="26"/>
      <c r="F29" s="37">
        <f>SUM(F11:F26)</f>
        <v>1451130.3717000003</v>
      </c>
      <c r="G29" s="26"/>
      <c r="H29" s="27"/>
      <c r="I29" s="27"/>
      <c r="J29" s="27"/>
      <c r="K29" s="27"/>
      <c r="L29" s="27"/>
      <c r="M29" s="26"/>
      <c r="N29" s="27"/>
      <c r="O29" s="27"/>
      <c r="P29" s="27"/>
      <c r="Q29" s="27"/>
      <c r="R29" s="27"/>
      <c r="S29" s="27"/>
      <c r="T29" s="26"/>
      <c r="U29" s="27"/>
      <c r="V29" s="27"/>
      <c r="W29" s="27"/>
      <c r="X29" s="27"/>
      <c r="Y29" s="27"/>
      <c r="Z29" s="26"/>
      <c r="AA29" s="27"/>
      <c r="AB29" s="27"/>
      <c r="AC29" s="27"/>
      <c r="AD29" s="27"/>
      <c r="AE29" s="27"/>
      <c r="AF29" s="26"/>
      <c r="AG29" s="27"/>
      <c r="AH29" s="27"/>
      <c r="AI29" s="27"/>
      <c r="AJ29" s="27"/>
      <c r="AK29" s="27"/>
      <c r="AL29" s="27"/>
      <c r="AM29" s="26"/>
    </row>
    <row r="30" spans="1:39" s="10" customFormat="1" ht="12.75">
      <c r="A30" s="9"/>
      <c r="B30" s="32" t="s">
        <v>31</v>
      </c>
      <c r="C30" s="39"/>
      <c r="D30" s="39"/>
      <c r="E30" s="40"/>
      <c r="F30" s="37"/>
      <c r="G30" s="40">
        <f>G28</f>
        <v>48183.78406363636</v>
      </c>
      <c r="H30" s="28">
        <f>G30+H28</f>
        <v>92025.86492727272</v>
      </c>
      <c r="I30" s="28">
        <f>H30+I28</f>
        <v>135867.94579090909</v>
      </c>
      <c r="J30" s="28">
        <f>I30+J28</f>
        <v>179710.02665454545</v>
      </c>
      <c r="K30" s="28">
        <f aca="true" t="shared" si="5" ref="K30:AM30">J30+K28</f>
        <v>223552.10751818182</v>
      </c>
      <c r="L30" s="28">
        <f t="shared" si="5"/>
        <v>267394.1883818182</v>
      </c>
      <c r="M30" s="28">
        <f t="shared" si="5"/>
        <v>311236.2692454546</v>
      </c>
      <c r="N30" s="28">
        <f t="shared" si="5"/>
        <v>355078.3501090909</v>
      </c>
      <c r="O30" s="28">
        <f t="shared" si="5"/>
        <v>398920.43097272725</v>
      </c>
      <c r="P30" s="28">
        <f t="shared" si="5"/>
        <v>442762.5118363636</v>
      </c>
      <c r="Q30" s="28">
        <f t="shared" si="5"/>
        <v>486604.5926999999</v>
      </c>
      <c r="R30" s="28">
        <f t="shared" si="5"/>
        <v>530446.6735636363</v>
      </c>
      <c r="S30" s="28">
        <f t="shared" si="5"/>
        <v>574288.7544272726</v>
      </c>
      <c r="T30" s="28">
        <f t="shared" si="5"/>
        <v>618130.8352909089</v>
      </c>
      <c r="U30" s="28">
        <f t="shared" si="5"/>
        <v>661972.9161545453</v>
      </c>
      <c r="V30" s="28">
        <f t="shared" si="5"/>
        <v>705814.9970181816</v>
      </c>
      <c r="W30" s="28">
        <f t="shared" si="5"/>
        <v>749657.0778818179</v>
      </c>
      <c r="X30" s="28">
        <f t="shared" si="5"/>
        <v>793499.1587454543</v>
      </c>
      <c r="Y30" s="28">
        <f t="shared" si="5"/>
        <v>837341.2396090906</v>
      </c>
      <c r="Z30" s="28">
        <f t="shared" si="5"/>
        <v>881183.320472727</v>
      </c>
      <c r="AA30" s="28">
        <f t="shared" si="5"/>
        <v>925025.4013363633</v>
      </c>
      <c r="AB30" s="28">
        <f t="shared" si="5"/>
        <v>968867.4821999996</v>
      </c>
      <c r="AC30" s="28">
        <f t="shared" si="5"/>
        <v>1012709.563063636</v>
      </c>
      <c r="AD30" s="28">
        <f t="shared" si="5"/>
        <v>1056551.6439272724</v>
      </c>
      <c r="AE30" s="28">
        <f t="shared" si="5"/>
        <v>1100393.7247909089</v>
      </c>
      <c r="AF30" s="28">
        <f t="shared" si="5"/>
        <v>1144235.8056545453</v>
      </c>
      <c r="AG30" s="28">
        <f t="shared" si="5"/>
        <v>1188077.8865181818</v>
      </c>
      <c r="AH30" s="28">
        <f t="shared" si="5"/>
        <v>1231919.9673818182</v>
      </c>
      <c r="AI30" s="28">
        <f t="shared" si="5"/>
        <v>1275762.0482454547</v>
      </c>
      <c r="AJ30" s="28">
        <f t="shared" si="5"/>
        <v>1319604.1291090911</v>
      </c>
      <c r="AK30" s="28">
        <f t="shared" si="5"/>
        <v>1363446.2099727276</v>
      </c>
      <c r="AL30" s="28">
        <f t="shared" si="5"/>
        <v>1407288.290836364</v>
      </c>
      <c r="AM30" s="28">
        <f t="shared" si="5"/>
        <v>1451130.3717000005</v>
      </c>
    </row>
    <row r="31" spans="1:39" ht="13.5" thickBot="1">
      <c r="A31" s="4"/>
      <c r="B31" s="4"/>
      <c r="C31" s="29"/>
      <c r="D31" s="29"/>
      <c r="E31" s="30"/>
      <c r="F31" s="3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ht="12.75">
      <c r="E32">
        <f>1000/5400</f>
        <v>0.18518518518518517</v>
      </c>
    </row>
    <row r="33" ht="12.75">
      <c r="E33">
        <f>700/5400</f>
        <v>0.12962962962962962</v>
      </c>
    </row>
    <row r="35" ht="12.75">
      <c r="G35" s="45">
        <f>$F$15*E32</f>
        <v>3152.7359999999994</v>
      </c>
    </row>
    <row r="36" ht="12.75">
      <c r="G36" s="45">
        <f>$F$15*E32</f>
        <v>3152.7359999999994</v>
      </c>
    </row>
    <row r="37" ht="12.75">
      <c r="G37" s="45">
        <f>$F$15*$E$33</f>
        <v>2206.9151999999995</v>
      </c>
    </row>
    <row r="38" ht="12.75">
      <c r="G38" s="45">
        <f>$F$15*$E$33</f>
        <v>2206.9151999999995</v>
      </c>
    </row>
    <row r="39" ht="12.75">
      <c r="G39" s="45">
        <f>$F$15*$E$32</f>
        <v>3152.7359999999994</v>
      </c>
    </row>
    <row r="40" ht="12.75">
      <c r="G40" s="45">
        <f>$F$15*$E$32</f>
        <v>3152.7359999999994</v>
      </c>
    </row>
  </sheetData>
  <sheetProtection/>
  <printOptions/>
  <pageMargins left="1.1811023622047245" right="0" top="0.984251968503937" bottom="0.984251968503937" header="0.5118110236220472" footer="0.5118110236220472"/>
  <pageSetup fitToWidth="0" horizontalDpi="600" verticalDpi="600" orientation="landscape" paperSize="9" scale="46" r:id="rId2"/>
  <headerFooter alignWithMargins="0">
    <oddFooter>&amp;CAbril / 2021
</oddFooter>
  </headerFooter>
  <colBreaks count="3" manualBreakCount="3">
    <brk id="11" max="30" man="1"/>
    <brk id="18" max="30" man="1"/>
    <brk id="25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burmester</dc:creator>
  <cp:keywords/>
  <dc:description/>
  <cp:lastModifiedBy>ENGENHARIA</cp:lastModifiedBy>
  <cp:lastPrinted>2021-07-09T13:37:45Z</cp:lastPrinted>
  <dcterms:created xsi:type="dcterms:W3CDTF">2013-04-17T12:12:32Z</dcterms:created>
  <dcterms:modified xsi:type="dcterms:W3CDTF">2021-07-09T13:50:30Z</dcterms:modified>
  <cp:category/>
  <cp:version/>
  <cp:contentType/>
  <cp:contentStatus/>
</cp:coreProperties>
</file>